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371" activeTab="0"/>
  </bookViews>
  <sheets>
    <sheet name="Luccini 2009" sheetId="1" r:id="rId1"/>
  </sheets>
  <definedNames>
    <definedName name="_xlnm.Print_Area" localSheetId="0">'Luccini 2009'!$B$2:$AD$29</definedName>
    <definedName name="Z_C4D5DB5D_809B_11DB_A9B3_000A95C8D49C_.wvu.Cols" localSheetId="0" hidden="1">'Luccini 2009'!$AF:$IV</definedName>
    <definedName name="Z_C4D5DB5D_809B_11DB_A9B3_000A95C8D49C_.wvu.PrintArea" localSheetId="0" hidden="1">'Luccini 2009'!$C$3:$AD$29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Q4" authorId="0">
      <text>
        <r>
          <rPr>
            <b/>
            <sz val="8"/>
            <rFont val="Tahoma"/>
            <family val="0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L4" authorId="0">
      <text>
        <r>
          <rPr>
            <b/>
            <sz val="8"/>
            <rFont val="Tahoma"/>
            <family val="0"/>
          </rPr>
          <t>Inserisci:
M = Miss Next Game</t>
        </r>
      </text>
    </comment>
    <comment ref="M4" authorId="0">
      <text>
        <r>
          <rPr>
            <b/>
            <sz val="8"/>
            <rFont val="Tahoma"/>
            <family val="0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<sst xmlns="http://schemas.openxmlformats.org/spreadsheetml/2006/main" count="917" uniqueCount="435">
  <si>
    <t>*Hemlock</t>
  </si>
  <si>
    <t>*Hubris Rakhart</t>
  </si>
  <si>
    <t>Ulfwerener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</si>
  <si>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</si>
  <si>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</si>
  <si>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</si>
  <si>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</si>
  <si>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</si>
  <si>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</si>
  <si>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</si>
  <si>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</si>
  <si>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</si>
  <si>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</si>
  <si>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</si>
  <si>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</si>
  <si>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</si>
  <si>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</si>
  <si>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</si>
  <si>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Berserker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</si>
  <si>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</si>
  <si>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</si>
  <si>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</si>
  <si>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</si>
  <si>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</si>
  <si>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</si>
  <si>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</si>
  <si>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</si>
  <si>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</si>
  <si>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</si>
  <si>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</si>
  <si>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</si>
  <si>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</si>
  <si>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</si>
  <si>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</si>
  <si>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</si>
  <si>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</si>
  <si>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</si>
  <si>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</si>
  <si>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</si>
  <si>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</si>
  <si>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</si>
  <si>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</si>
  <si>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</si>
  <si>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</si>
  <si>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</si>
  <si>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</si>
  <si>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</si>
  <si>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</si>
  <si>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</si>
  <si>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</si>
  <si>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 xml:space="preserve"> gp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</si>
  <si>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</si>
  <si>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</si>
  <si>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</si>
  <si>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</si>
  <si>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</si>
  <si>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</si>
  <si>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</si>
  <si>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</si>
  <si>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</si>
  <si>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</si>
  <si>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</si>
  <si>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</si>
  <si>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</si>
  <si>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</si>
  <si>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</si>
  <si>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</si>
  <si>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</si>
  <si>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</si>
  <si>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</si>
  <si>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</si>
  <si>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</si>
  <si>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</si>
  <si>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</si>
  <si>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</si>
  <si>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</si>
  <si>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</si>
  <si>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</si>
  <si>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</si>
  <si>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</si>
  <si>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</si>
  <si>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</si>
  <si>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</si>
  <si>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</si>
  <si>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</si>
  <si>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</si>
  <si>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</si>
  <si>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</si>
  <si>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</si>
  <si>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</si>
  <si>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</si>
  <si>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</si>
  <si>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</si>
  <si>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</si>
  <si>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</si>
  <si>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</si>
  <si>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</si>
  <si>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</si>
  <si>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</si>
  <si>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</si>
  <si>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</si>
  <si>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</si>
  <si>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</si>
  <si>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</si>
  <si>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</si>
  <si>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</si>
  <si>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</si>
  <si>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</si>
  <si>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</si>
  <si>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</si>
  <si>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</si>
  <si>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</si>
  <si>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</si>
  <si>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</si>
  <si>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</si>
  <si>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</si>
  <si>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</si>
  <si>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</si>
  <si>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</si>
  <si>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Break Tackle, Dirty Player, Juggernaut, Mighty Blow, No Hands, Secret Weapon, Stand Firm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</si>
  <si>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</si>
  <si>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</si>
  <si>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</si>
  <si>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</si>
  <si>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</si>
  <si>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</si>
  <si>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</si>
  <si>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</si>
  <si>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</si>
  <si>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</si>
  <si>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</si>
  <si>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Bombardier, Dodge, No Hands, Secret Weapon, Stunty</t>
  </si>
  <si>
    <t>Dirty Player, Dodge, Leap, Secret Weapon, Stunty, Very Long Legs</t>
  </si>
  <si>
    <t>Chainsaw, No Hands, Secret Weapon,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</si>
  <si>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</si>
  <si>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</si>
  <si>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</si>
  <si>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</si>
  <si>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Loner, Mighty Blow, Stand Firm, Strong Arm, Take Root, Thick Skull, Throw Team-Mate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</si>
  <si>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</si>
  <si>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</si>
  <si>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</si>
  <si>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</si>
  <si>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</si>
  <si>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</si>
  <si>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</si>
  <si>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</si>
  <si>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</si>
  <si>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</si>
  <si>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</si>
  <si>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</si>
  <si>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</si>
  <si>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</si>
  <si>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</si>
  <si>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</si>
  <si>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</si>
  <si>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</si>
  <si>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</si>
  <si>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</si>
  <si>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</si>
  <si>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</si>
  <si>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</si>
  <si>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</si>
  <si>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</si>
  <si>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</si>
  <si>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</si>
  <si>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</si>
  <si>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</si>
  <si>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</si>
  <si>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</si>
  <si>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</si>
  <si>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</si>
  <si>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</si>
  <si>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</si>
  <si>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</si>
  <si>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Runner Norse</t>
  </si>
  <si>
    <t>Snow Troll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</si>
  <si>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</si>
  <si>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</si>
  <si>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</si>
  <si>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</si>
  <si>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</si>
  <si>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</si>
  <si>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</si>
  <si>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</si>
  <si>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</si>
  <si>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</si>
  <si>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</si>
  <si>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</si>
  <si>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</si>
  <si>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</si>
  <si>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</si>
  <si>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</si>
  <si>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</si>
  <si>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</si>
  <si>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</si>
  <si>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</si>
  <si>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</si>
  <si>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</si>
  <si>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</si>
  <si>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</si>
  <si>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</si>
  <si>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</si>
  <si>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</si>
  <si>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</si>
  <si>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</si>
  <si>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</si>
  <si>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</si>
  <si>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</si>
  <si>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</si>
  <si>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</si>
  <si>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</si>
  <si>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</si>
  <si>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</si>
  <si>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</si>
  <si>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</si>
  <si>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</si>
  <si>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</si>
  <si>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</si>
  <si>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</si>
  <si>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</si>
  <si>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</si>
  <si>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</si>
  <si>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</si>
  <si>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</si>
  <si>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</si>
  <si>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</si>
  <si>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</si>
  <si>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</si>
  <si>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</si>
  <si>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</si>
  <si>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</si>
  <si>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</si>
  <si>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</si>
  <si>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</si>
  <si>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</si>
  <si>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</si>
  <si>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</si>
  <si>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</si>
  <si>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</si>
  <si>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</si>
  <si>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</si>
  <si>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</si>
  <si>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</si>
  <si>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</si>
  <si>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</si>
  <si>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</si>
  <si>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</si>
  <si>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</si>
  <si>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</si>
  <si>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</si>
  <si>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</si>
  <si>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</si>
  <si>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</si>
  <si>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</si>
  <si>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</si>
  <si>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</si>
  <si>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</si>
  <si>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</si>
  <si>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</si>
  <si>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</si>
  <si>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</si>
  <si>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</si>
  <si>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</si>
  <si>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</si>
  <si>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</si>
  <si>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</si>
  <si>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</si>
  <si>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</si>
  <si>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</si>
  <si>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</si>
  <si>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</si>
  <si>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</si>
  <si>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</si>
  <si>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</si>
  <si>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</si>
  <si>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</si>
  <si>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</si>
  <si>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</si>
  <si>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</si>
  <si>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</si>
  <si>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</si>
  <si>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</si>
  <si>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</si>
  <si>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</si>
  <si>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</si>
  <si>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</si>
  <si>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</si>
  <si>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</si>
  <si>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</si>
  <si>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</si>
  <si>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</si>
  <si>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</si>
  <si>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</si>
  <si>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Accurate, Bombardier, Dodge, No Hands, Right Stuff, Secret Weapon, Stunty</t>
  </si>
  <si>
    <t>Loner, Accurate, Block, Bombardier, No Hands, Secret Weapon, Thick Skull</t>
  </si>
  <si>
    <t>Loner, Bone-head, Mighty Blow, Nerves of Steel, Strong Arm, Thick Skull, Throw Team-Mate</t>
  </si>
  <si>
    <t>Loner, Dodge, Right Stuff, Stunty</t>
  </si>
  <si>
    <t>Loner, Block, Dodge, Hypnotic Gaze, Regeneration</t>
  </si>
  <si>
    <t>Loner, Block, Mighty Blow, Stand Firm, Strong Arm, Thick Skull, Throw Team-Mate</t>
  </si>
  <si>
    <t>*Eldril Sidewinder</t>
  </si>
  <si>
    <t>Loner, Catch, Dodge, Hypnotic gaze, Nerves of Steel, Pass Block</t>
  </si>
  <si>
    <t>*Flint Churnblade</t>
  </si>
  <si>
    <t>Loner, Block, Chainsaw, No Hands, Secret Weapon, Thick Skull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</si>
  <si>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</si>
  <si>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</si>
  <si>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</si>
  <si>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</si>
  <si>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</si>
  <si>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</si>
  <si>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Block, Dauntless, Frenzy, Mighty Blow, Thick Skull</t>
  </si>
  <si>
    <t>Loner, Chainsaw, No Hands, Regeneration, Secret Weapon, Side Step</t>
  </si>
  <si>
    <t>Loner, Dodge, Extra Arms, Prehensile Tail, Two Heads</t>
  </si>
  <si>
    <t>*Headsplitter</t>
  </si>
  <si>
    <t>Loner, Frenzy, Mighty Blow, Prehensile Tail</t>
  </si>
  <si>
    <t>Loner, Chainsaw, No Hands, Secret Weapon, Stand Firm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</si>
  <si>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</si>
  <si>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</si>
  <si>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</si>
  <si>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</si>
  <si>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</si>
  <si>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</si>
  <si>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</si>
  <si>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</si>
  <si>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</si>
  <si>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</si>
  <si>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</si>
  <si>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</si>
  <si>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</si>
  <si>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</si>
  <si>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</si>
  <si>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</si>
  <si>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</si>
  <si>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</si>
  <si>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</si>
  <si>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</si>
  <si>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</si>
  <si>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Claws, Disturbing Presence, Frenzy, Mighty Blow, Regeneration</t>
  </si>
  <si>
    <t>Loner, Block, Diving Catch, Dodge, Leap, Side Step</t>
  </si>
  <si>
    <t>Loner, Block, Dirty Player, Mighty Blow</t>
  </si>
  <si>
    <t>Loner, Chainsaw, No Hands, Secret Weapon</t>
  </si>
  <si>
    <t>Loner, Block, Mighty Blow</t>
  </si>
  <si>
    <t>Loner, Block, Mighty Blow, Thick Skull, Throw Team-Mate</t>
  </si>
  <si>
    <t>Loner, Block, Dodge, Chainsaw, No Hands, Secret Weapon, Stunty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</si>
  <si>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</si>
  <si>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</si>
  <si>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</si>
  <si>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</si>
  <si>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</si>
  <si>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Dirty Player, Dodge, Leap, Right Stuff, Secret Weapon, Sprint, Stunty, Sure Feet, Very Long Legs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</si>
  <si>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</si>
  <si>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</si>
  <si>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</si>
  <si>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</si>
  <si>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</si>
  <si>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</si>
  <si>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</si>
  <si>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</si>
  <si>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</si>
  <si>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</si>
  <si>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</si>
  <si>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</si>
  <si>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</si>
  <si>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</si>
  <si>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</si>
  <si>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</si>
  <si>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</si>
  <si>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</si>
  <si>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</si>
  <si>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</si>
  <si>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</si>
  <si>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</si>
  <si>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</si>
  <si>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</si>
  <si>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</si>
  <si>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</si>
  <si>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</si>
  <si>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</si>
  <si>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</si>
  <si>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</si>
  <si>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</si>
  <si>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</si>
  <si>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</si>
  <si>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</si>
  <si>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</si>
  <si>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</si>
  <si>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</si>
  <si>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</si>
  <si>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</si>
  <si>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</si>
  <si>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</si>
  <si>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</si>
  <si>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</si>
  <si>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</si>
  <si>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</si>
  <si>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</si>
  <si>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</si>
  <si>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</si>
  <si>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</si>
  <si>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</si>
  <si>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</si>
  <si>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</si>
  <si>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</si>
  <si>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</si>
  <si>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</si>
  <si>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</si>
  <si>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</si>
  <si>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</si>
  <si>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</si>
  <si>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</si>
  <si>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</si>
  <si>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</si>
  <si>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</si>
  <si>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</si>
  <si>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Blood Bowl Living Rulebook 5.0
Team Roster v. 5.2009.0 by andrea.parrella</t>
  </si>
  <si>
    <t>Montefalcone Marco</t>
  </si>
  <si>
    <t>marco1987@hotmail.com</t>
  </si>
  <si>
    <t>Jhonny "Freak"</t>
  </si>
  <si>
    <t>Botolo</t>
  </si>
  <si>
    <t>Groucho</t>
  </si>
  <si>
    <t>Bloch</t>
  </si>
  <si>
    <t>Dylan Dog</t>
  </si>
  <si>
    <t>Morgana</t>
  </si>
  <si>
    <t>Hamlin</t>
  </si>
  <si>
    <t>Mana Cerace</t>
  </si>
  <si>
    <t>Xabaras</t>
  </si>
  <si>
    <t>L'incubo è realtà</t>
  </si>
  <si>
    <t>LBBL 2012</t>
  </si>
  <si>
    <t>Lord H.G.Wells Risorto</t>
  </si>
  <si>
    <t>Guard</t>
  </si>
  <si>
    <t>Manila</t>
  </si>
  <si>
    <t>Cagliostro III</t>
  </si>
  <si>
    <t>Dodge, Leap</t>
  </si>
  <si>
    <t>Block, Tackle</t>
  </si>
  <si>
    <t>Dodge, Strip Ball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</si>
</sst>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5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0"/>
    </font>
    <font>
      <sz val="6.5"/>
      <color indexed="9"/>
      <name val="Arial"/>
      <family val="0"/>
    </font>
    <font>
      <sz val="7"/>
      <color indexed="16"/>
      <name val="Arial"/>
      <family val="0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Alignment="1">
      <alignment vertical="center" shrinkToFit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2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 shrinkToFi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 shrinkToFit="1"/>
      <protection/>
    </xf>
    <xf numFmtId="0" fontId="2" fillId="0" borderId="17" xfId="0" applyFont="1" applyBorder="1" applyAlignment="1" applyProtection="1">
      <alignment horizontal="center" vertical="center"/>
      <protection/>
    </xf>
    <xf numFmtId="3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3" fontId="14" fillId="33" borderId="10" xfId="0" applyNumberFormat="1" applyFont="1" applyFill="1" applyBorder="1" applyAlignment="1" applyProtection="1">
      <alignment horizontal="center" vertical="center" textRotation="180"/>
      <protection/>
    </xf>
    <xf numFmtId="0" fontId="1" fillId="36" borderId="18" xfId="0" applyFont="1" applyFill="1" applyBorder="1" applyAlignment="1" applyProtection="1">
      <alignment/>
      <protection hidden="1"/>
    </xf>
    <xf numFmtId="0" fontId="1" fillId="36" borderId="19" xfId="0" applyFont="1" applyFill="1" applyBorder="1" applyAlignment="1" applyProtection="1">
      <alignment/>
      <protection hidden="1"/>
    </xf>
    <xf numFmtId="0" fontId="1" fillId="36" borderId="20" xfId="0" applyFont="1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/>
    </xf>
    <xf numFmtId="0" fontId="0" fillId="36" borderId="21" xfId="0" applyFont="1" applyFill="1" applyBorder="1" applyAlignment="1" applyProtection="1">
      <alignment horizontal="center" shrinkToFit="1"/>
      <protection/>
    </xf>
    <xf numFmtId="0" fontId="0" fillId="36" borderId="21" xfId="0" applyNumberFormat="1" applyFill="1" applyBorder="1" applyAlignment="1" applyProtection="1">
      <alignment/>
      <protection/>
    </xf>
    <xf numFmtId="0" fontId="1" fillId="36" borderId="22" xfId="0" applyNumberFormat="1" applyFont="1" applyFill="1" applyBorder="1" applyAlignment="1" applyProtection="1">
      <alignment vertical="center"/>
      <protection/>
    </xf>
    <xf numFmtId="0" fontId="1" fillId="36" borderId="23" xfId="0" applyFont="1" applyFill="1" applyBorder="1" applyAlignment="1" applyProtection="1">
      <alignment vertical="center"/>
      <protection/>
    </xf>
    <xf numFmtId="0" fontId="1" fillId="36" borderId="24" xfId="0" applyFont="1" applyFill="1" applyBorder="1" applyAlignment="1" applyProtection="1">
      <alignment vertical="center"/>
      <protection/>
    </xf>
    <xf numFmtId="0" fontId="1" fillId="36" borderId="24" xfId="0" applyNumberFormat="1" applyFont="1" applyFill="1" applyBorder="1" applyAlignment="1" applyProtection="1">
      <alignment vertical="center"/>
      <protection/>
    </xf>
    <xf numFmtId="0" fontId="1" fillId="36" borderId="25" xfId="0" applyFont="1" applyFill="1" applyBorder="1" applyAlignment="1" applyProtection="1">
      <alignment vertical="center"/>
      <protection hidden="1"/>
    </xf>
    <xf numFmtId="0" fontId="1" fillId="36" borderId="25" xfId="0" applyFont="1" applyFill="1" applyBorder="1" applyAlignment="1" applyProtection="1">
      <alignment horizontal="center" vertical="center" shrinkToFit="1"/>
      <protection hidden="1"/>
    </xf>
    <xf numFmtId="0" fontId="1" fillId="36" borderId="25" xfId="0" applyNumberFormat="1" applyFont="1" applyFill="1" applyBorder="1" applyAlignment="1" applyProtection="1">
      <alignment vertical="center"/>
      <protection hidden="1"/>
    </xf>
    <xf numFmtId="0" fontId="1" fillId="36" borderId="25" xfId="0" applyFont="1" applyFill="1" applyBorder="1" applyAlignment="1" applyProtection="1">
      <alignment vertical="center"/>
      <protection/>
    </xf>
    <xf numFmtId="0" fontId="10" fillId="36" borderId="26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1" fillId="36" borderId="26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30" xfId="0" applyFont="1" applyFill="1" applyBorder="1" applyAlignment="1" applyProtection="1">
      <alignment horizontal="right" vertical="center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1" fillId="35" borderId="32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2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7" borderId="16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3" xfId="0" applyFont="1" applyFill="1" applyBorder="1" applyAlignment="1" applyProtection="1">
      <alignment horizontal="right" vertical="center"/>
      <protection hidden="1"/>
    </xf>
    <xf numFmtId="0" fontId="4" fillId="38" borderId="34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5" xfId="0" applyFont="1" applyFill="1" applyBorder="1" applyAlignment="1" applyProtection="1">
      <alignment horizontal="center" vertical="center"/>
      <protection hidden="1"/>
    </xf>
    <xf numFmtId="3" fontId="9" fillId="36" borderId="36" xfId="0" applyNumberFormat="1" applyFont="1" applyFill="1" applyBorder="1" applyAlignment="1" applyProtection="1">
      <alignment horizontal="center" vertical="center"/>
      <protection hidden="1"/>
    </xf>
    <xf numFmtId="0" fontId="9" fillId="36" borderId="37" xfId="0" applyFont="1" applyFill="1" applyBorder="1" applyAlignment="1" applyProtection="1">
      <alignment horizontal="center" vertical="center"/>
      <protection hidden="1"/>
    </xf>
    <xf numFmtId="184" fontId="13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1" fillId="36" borderId="25" xfId="0" applyFont="1" applyFill="1" applyBorder="1" applyAlignment="1" applyProtection="1">
      <alignment horizontal="center" vertical="center"/>
      <protection hidden="1"/>
    </xf>
    <xf numFmtId="0" fontId="0" fillId="36" borderId="21" xfId="0" applyFill="1" applyBorder="1" applyAlignment="1" applyProtection="1">
      <alignment horizontal="center"/>
      <protection/>
    </xf>
    <xf numFmtId="0" fontId="10" fillId="36" borderId="35" xfId="0" applyFont="1" applyFill="1" applyBorder="1" applyAlignment="1" applyProtection="1">
      <alignment horizontal="right" vertical="center"/>
      <protection hidden="1"/>
    </xf>
    <xf numFmtId="0" fontId="10" fillId="36" borderId="38" xfId="0" applyFont="1" applyFill="1" applyBorder="1" applyAlignment="1" applyProtection="1">
      <alignment horizontal="right" vertical="center"/>
      <protection hidden="1"/>
    </xf>
    <xf numFmtId="0" fontId="10" fillId="36" borderId="39" xfId="0" applyFont="1" applyFill="1" applyBorder="1" applyAlignment="1" applyProtection="1">
      <alignment horizontal="right" vertical="center"/>
      <protection hidden="1"/>
    </xf>
    <xf numFmtId="0" fontId="10" fillId="36" borderId="3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30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41" xfId="0" applyFont="1" applyFill="1" applyBorder="1" applyAlignment="1" applyProtection="1">
      <alignment vertical="center"/>
      <protection hidden="1"/>
    </xf>
    <xf numFmtId="0" fontId="10" fillId="36" borderId="35" xfId="0" applyFont="1" applyFill="1" applyBorder="1" applyAlignment="1" applyProtection="1">
      <alignment vertical="center"/>
      <protection hidden="1"/>
    </xf>
    <xf numFmtId="0" fontId="10" fillId="36" borderId="42" xfId="0" applyFont="1" applyFill="1" applyBorder="1" applyAlignment="1" applyProtection="1">
      <alignment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9" xfId="0" applyNumberFormat="1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3" fontId="1" fillId="0" borderId="44" xfId="0" applyNumberFormat="1" applyFont="1" applyFill="1" applyBorder="1" applyAlignment="1" applyProtection="1">
      <alignment horizontal="center" vertical="center"/>
      <protection locked="0"/>
    </xf>
    <xf numFmtId="3" fontId="1" fillId="0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0" fillId="36" borderId="47" xfId="0" applyFont="1" applyFill="1" applyBorder="1" applyAlignment="1" applyProtection="1">
      <alignment horizontal="right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186" fontId="4" fillId="38" borderId="4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3" fontId="10" fillId="36" borderId="35" xfId="0" applyNumberFormat="1" applyFont="1" applyFill="1" applyBorder="1" applyAlignment="1" applyProtection="1">
      <alignment horizontal="center" vertical="center"/>
      <protection hidden="1"/>
    </xf>
    <xf numFmtId="0" fontId="1" fillId="40" borderId="15" xfId="0" applyFont="1" applyFill="1" applyBorder="1" applyAlignment="1" applyProtection="1">
      <alignment horizontal="left" vertical="center"/>
      <protection hidden="1"/>
    </xf>
    <xf numFmtId="0" fontId="1" fillId="40" borderId="0" xfId="0" applyFont="1" applyFill="1" applyBorder="1" applyAlignment="1" applyProtection="1">
      <alignment horizontal="left" vertical="center"/>
      <protection hidden="1"/>
    </xf>
    <xf numFmtId="0" fontId="1" fillId="40" borderId="50" xfId="0" applyFont="1" applyFill="1" applyBorder="1" applyAlignment="1" applyProtection="1">
      <alignment horizontal="left" vertical="center"/>
      <protection hidden="1"/>
    </xf>
    <xf numFmtId="0" fontId="1" fillId="40" borderId="21" xfId="0" applyFont="1" applyFill="1" applyBorder="1" applyAlignment="1" applyProtection="1">
      <alignment horizontal="left" vertical="center"/>
      <protection hidden="1"/>
    </xf>
    <xf numFmtId="0" fontId="10" fillId="36" borderId="34" xfId="0" applyFont="1" applyFill="1" applyBorder="1" applyAlignment="1" applyProtection="1">
      <alignment horizontal="center" vertical="center" wrapText="1" shrinkToFit="1"/>
      <protection hidden="1"/>
    </xf>
    <xf numFmtId="0" fontId="10" fillId="36" borderId="40" xfId="0" applyFont="1" applyFill="1" applyBorder="1" applyAlignment="1" applyProtection="1">
      <alignment horizontal="center" vertical="center" wrapText="1" shrinkToFit="1"/>
      <protection hidden="1"/>
    </xf>
    <xf numFmtId="0" fontId="10" fillId="36" borderId="39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1" fillId="36" borderId="34" xfId="0" applyFont="1" applyFill="1" applyBorder="1" applyAlignment="1" applyProtection="1">
      <alignment horizontal="left" wrapText="1"/>
      <protection hidden="1"/>
    </xf>
    <xf numFmtId="0" fontId="11" fillId="36" borderId="40" xfId="0" applyFont="1" applyFill="1" applyBorder="1" applyAlignment="1" applyProtection="1">
      <alignment horizontal="left"/>
      <protection hidden="1"/>
    </xf>
    <xf numFmtId="0" fontId="0" fillId="36" borderId="3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3" fontId="14" fillId="41" borderId="53" xfId="0" applyNumberFormat="1" applyFont="1" applyFill="1" applyBorder="1" applyAlignment="1" applyProtection="1">
      <alignment horizontal="center" vertical="center" textRotation="180"/>
      <protection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4" fillId="33" borderId="53" xfId="0" applyNumberFormat="1" applyFont="1" applyFill="1" applyBorder="1" applyAlignment="1" applyProtection="1">
      <alignment horizontal="center" vertical="center" textRotation="180"/>
      <protection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14" fillId="42" borderId="51" xfId="0" applyNumberFormat="1" applyFont="1" applyFill="1" applyBorder="1" applyAlignment="1" applyProtection="1">
      <alignment horizontal="center" vertical="center" textRotation="180"/>
      <protection/>
    </xf>
    <xf numFmtId="3" fontId="14" fillId="42" borderId="52" xfId="0" applyNumberFormat="1" applyFont="1" applyFill="1" applyBorder="1" applyAlignment="1" applyProtection="1">
      <alignment horizontal="center" vertical="center" textRotation="180"/>
      <protection/>
    </xf>
    <xf numFmtId="3" fontId="14" fillId="42" borderId="53" xfId="0" applyNumberFormat="1" applyFont="1" applyFill="1" applyBorder="1" applyAlignment="1" applyProtection="1">
      <alignment horizontal="center" vertical="center" textRotation="180"/>
      <protection/>
    </xf>
    <xf numFmtId="3" fontId="10" fillId="36" borderId="38" xfId="0" applyNumberFormat="1" applyFont="1" applyFill="1" applyBorder="1" applyAlignment="1" applyProtection="1">
      <alignment horizontal="center" vertical="center"/>
      <protection hidden="1"/>
    </xf>
    <xf numFmtId="3" fontId="4" fillId="0" borderId="40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9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40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9" xfId="0" applyNumberFormat="1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1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9</xdr:col>
      <xdr:colOff>1866900</xdr:colOff>
      <xdr:row>1</xdr:row>
      <xdr:rowOff>1133475</xdr:rowOff>
    </xdr:to>
    <xdr:pic>
      <xdr:nvPicPr>
        <xdr:cNvPr id="2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562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1</xdr:row>
      <xdr:rowOff>9525</xdr:rowOff>
    </xdr:from>
    <xdr:to>
      <xdr:col>29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10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D193"/>
  <sheetViews>
    <sheetView tabSelected="1" zoomScale="80" zoomScaleNormal="80" zoomScalePageLayoutView="0" workbookViewId="0" topLeftCell="A4">
      <selection activeCell="K16" sqref="K16"/>
    </sheetView>
  </sheetViews>
  <sheetFormatPr defaultColWidth="0" defaultRowHeight="12" custom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2.00390625" style="10" customWidth="1"/>
    <col min="15" max="15" width="2.421875" style="117" customWidth="1"/>
    <col min="16" max="16" width="3.00390625" style="28" customWidth="1"/>
    <col min="17" max="17" width="3.7109375" style="28" customWidth="1"/>
    <col min="18" max="19" width="2.140625" style="28" customWidth="1"/>
    <col min="20" max="21" width="2.140625" style="10" customWidth="1"/>
    <col min="22" max="26" width="2.8515625" style="10" customWidth="1"/>
    <col min="27" max="27" width="3.7109375" style="10" customWidth="1"/>
    <col min="28" max="28" width="6.8515625" style="10" customWidth="1"/>
    <col min="29" max="29" width="6.7109375" style="10" customWidth="1"/>
    <col min="30" max="31" width="1.7109375" style="10" customWidth="1"/>
    <col min="32" max="37" width="10.28125" style="10" hidden="1" customWidth="1"/>
    <col min="38" max="38" width="2.8515625" style="25" hidden="1" customWidth="1"/>
    <col min="39" max="39" width="17.140625" style="14" hidden="1" customWidth="1"/>
    <col min="40" max="43" width="2.8515625" style="19" hidden="1" customWidth="1"/>
    <col min="44" max="44" width="31.140625" style="21" hidden="1" customWidth="1"/>
    <col min="45" max="45" width="5.7109375" style="18" hidden="1" customWidth="1"/>
    <col min="46" max="47" width="2.8515625" style="18" hidden="1" customWidth="1"/>
    <col min="48" max="48" width="2.8515625" style="24" hidden="1" customWidth="1"/>
    <col min="49" max="49" width="2.8515625" style="26" hidden="1" customWidth="1"/>
    <col min="50" max="50" width="11.00390625" style="23" hidden="1" customWidth="1"/>
    <col min="51" max="51" width="4.8515625" style="24" hidden="1" customWidth="1"/>
    <col min="52" max="52" width="2.8515625" style="24" hidden="1" customWidth="1"/>
    <col min="53" max="53" width="4.00390625" style="26" hidden="1" customWidth="1"/>
    <col min="54" max="54" width="11.00390625" style="24" hidden="1" customWidth="1"/>
    <col min="55" max="55" width="11.00390625" style="37" hidden="1" customWidth="1"/>
    <col min="56" max="56" width="2.8515625" style="24" hidden="1" customWidth="1"/>
    <col min="57" max="57" width="2.8515625" style="26" hidden="1" customWidth="1"/>
    <col min="58" max="58" width="11.00390625" style="15" hidden="1" customWidth="1"/>
    <col min="59" max="59" width="14.421875" style="15" hidden="1" customWidth="1"/>
    <col min="60" max="61" width="13.57421875" style="17" hidden="1" customWidth="1"/>
    <col min="62" max="62" width="11.28125" style="15" hidden="1" customWidth="1"/>
    <col min="63" max="63" width="10.421875" style="17" hidden="1" customWidth="1"/>
    <col min="64" max="64" width="11.57421875" style="15" hidden="1" customWidth="1"/>
    <col min="65" max="65" width="12.00390625" style="15" hidden="1" customWidth="1"/>
    <col min="66" max="66" width="13.7109375" style="15" hidden="1" customWidth="1"/>
    <col min="67" max="67" width="10.140625" style="15" hidden="1" customWidth="1"/>
    <col min="68" max="68" width="11.57421875" style="10" hidden="1" customWidth="1"/>
    <col min="69" max="69" width="8.00390625" style="15" hidden="1" customWidth="1"/>
    <col min="70" max="70" width="9.28125" style="10" hidden="1" customWidth="1"/>
    <col min="71" max="71" width="17.140625" style="17" hidden="1" customWidth="1"/>
    <col min="72" max="72" width="10.421875" style="10" hidden="1" customWidth="1"/>
    <col min="73" max="73" width="14.421875" style="10" hidden="1" customWidth="1"/>
    <col min="74" max="74" width="10.8515625" style="10" hidden="1" customWidth="1"/>
    <col min="75" max="76" width="12.140625" style="10" hidden="1" customWidth="1"/>
    <col min="77" max="77" width="12.00390625" style="10" hidden="1" customWidth="1"/>
    <col min="78" max="79" width="17.140625" style="15" hidden="1" customWidth="1"/>
    <col min="80" max="80" width="17.140625" style="10" hidden="1" customWidth="1"/>
    <col min="81" max="81" width="11.57421875" style="15" hidden="1" customWidth="1"/>
    <col min="82" max="16384" width="2.8515625" style="10" hidden="1" customWidth="1"/>
  </cols>
  <sheetData>
    <row r="1" ht="8.25" customHeight="1" thickBot="1"/>
    <row r="2" spans="2:38" ht="89.2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5"/>
      <c r="AF2" s="1"/>
      <c r="AL2" s="78"/>
    </row>
    <row r="3" spans="2:108" ht="8.25" customHeight="1" thickBot="1">
      <c r="B3" s="80"/>
      <c r="C3" s="90"/>
      <c r="D3" s="90"/>
      <c r="E3" s="91"/>
      <c r="F3" s="90"/>
      <c r="G3" s="90"/>
      <c r="H3" s="90"/>
      <c r="I3" s="90"/>
      <c r="J3" s="90"/>
      <c r="K3" s="90"/>
      <c r="L3" s="90"/>
      <c r="M3" s="90"/>
      <c r="N3" s="90"/>
      <c r="O3" s="118"/>
      <c r="P3" s="92"/>
      <c r="Q3" s="92"/>
      <c r="R3" s="92"/>
      <c r="S3" s="92"/>
      <c r="T3" s="90"/>
      <c r="U3" s="90"/>
      <c r="V3" s="90"/>
      <c r="W3" s="90"/>
      <c r="X3" s="90"/>
      <c r="Y3" s="90"/>
      <c r="Z3" s="90"/>
      <c r="AA3" s="90"/>
      <c r="AB3" s="90"/>
      <c r="AC3" s="93"/>
      <c r="AD3" s="87"/>
      <c r="AE3" s="13"/>
      <c r="AF3" s="1"/>
      <c r="AG3" s="1"/>
      <c r="AH3" s="1"/>
      <c r="AI3" s="1"/>
      <c r="AJ3" s="1"/>
      <c r="AK3" s="1"/>
      <c r="AL3" s="64">
        <v>1</v>
      </c>
      <c r="AM3" s="3"/>
      <c r="AN3" s="4"/>
      <c r="AO3" s="4"/>
      <c r="AP3" s="4"/>
      <c r="AQ3" s="4"/>
      <c r="AR3" s="20"/>
      <c r="AS3" s="5"/>
      <c r="AT3" s="5"/>
      <c r="AU3" s="5"/>
      <c r="AV3" s="5"/>
      <c r="AW3" s="6"/>
      <c r="AX3" s="7"/>
      <c r="AY3" s="5"/>
      <c r="AZ3" s="5"/>
      <c r="BA3" s="34">
        <v>1</v>
      </c>
      <c r="BB3" s="2"/>
      <c r="BC3" s="35"/>
      <c r="BD3" s="5"/>
      <c r="BE3" s="6"/>
      <c r="BF3" s="8"/>
      <c r="BG3" s="8"/>
      <c r="BH3" s="9"/>
      <c r="BI3" s="9"/>
      <c r="BJ3" s="8"/>
      <c r="BK3" s="9"/>
      <c r="BL3" s="8"/>
      <c r="BM3" s="8"/>
      <c r="BN3" s="8"/>
      <c r="BO3" s="8"/>
      <c r="BP3" s="9"/>
      <c r="BQ3" s="8"/>
      <c r="BR3" s="9"/>
      <c r="BS3" s="9"/>
      <c r="BT3" s="9"/>
      <c r="BU3" s="9"/>
      <c r="BV3" s="9"/>
      <c r="BW3" s="9"/>
      <c r="BX3" s="9"/>
      <c r="BY3" s="9"/>
      <c r="BZ3" s="8"/>
      <c r="CA3" s="8"/>
      <c r="CB3" s="9"/>
      <c r="CC3" s="8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</row>
    <row r="4" spans="2:108" ht="18" customHeight="1">
      <c r="B4" s="81"/>
      <c r="C4" s="99" t="s">
        <v>221</v>
      </c>
      <c r="D4" s="94" t="s">
        <v>222</v>
      </c>
      <c r="E4" s="95" t="s">
        <v>223</v>
      </c>
      <c r="F4" s="94" t="s">
        <v>26</v>
      </c>
      <c r="G4" s="94" t="s">
        <v>27</v>
      </c>
      <c r="H4" s="94" t="s">
        <v>28</v>
      </c>
      <c r="I4" s="94" t="s">
        <v>224</v>
      </c>
      <c r="J4" s="94" t="s">
        <v>225</v>
      </c>
      <c r="K4" s="95" t="s">
        <v>226</v>
      </c>
      <c r="L4" s="130" t="s">
        <v>383</v>
      </c>
      <c r="M4" s="130" t="s">
        <v>22</v>
      </c>
      <c r="N4" s="95" t="s">
        <v>287</v>
      </c>
      <c r="O4" s="95" t="s">
        <v>22</v>
      </c>
      <c r="P4" s="95" t="s">
        <v>15</v>
      </c>
      <c r="Q4" s="95" t="s">
        <v>384</v>
      </c>
      <c r="R4" s="96" t="s">
        <v>26</v>
      </c>
      <c r="S4" s="96" t="s">
        <v>27</v>
      </c>
      <c r="T4" s="96" t="s">
        <v>28</v>
      </c>
      <c r="U4" s="96" t="s">
        <v>224</v>
      </c>
      <c r="V4" s="97" t="s">
        <v>23</v>
      </c>
      <c r="W4" s="97" t="s">
        <v>60</v>
      </c>
      <c r="X4" s="97" t="s">
        <v>61</v>
      </c>
      <c r="Y4" s="97" t="s">
        <v>62</v>
      </c>
      <c r="Z4" s="97" t="s">
        <v>63</v>
      </c>
      <c r="AA4" s="100" t="s">
        <v>64</v>
      </c>
      <c r="AB4" s="101" t="s">
        <v>13</v>
      </c>
      <c r="AC4" s="98" t="s">
        <v>34</v>
      </c>
      <c r="AD4" s="88"/>
      <c r="AE4" s="13"/>
      <c r="AF4" s="1"/>
      <c r="AG4" s="11" t="s">
        <v>26</v>
      </c>
      <c r="AH4" s="11" t="s">
        <v>27</v>
      </c>
      <c r="AI4" s="11" t="s">
        <v>28</v>
      </c>
      <c r="AJ4" s="11" t="s">
        <v>21</v>
      </c>
      <c r="AK4" s="12"/>
      <c r="AL4" s="59">
        <f>IF(AM4="","",AL3+1)</f>
        <v>2</v>
      </c>
      <c r="AM4" s="60" t="s">
        <v>103</v>
      </c>
      <c r="AN4" s="61">
        <v>6</v>
      </c>
      <c r="AO4" s="61">
        <v>3</v>
      </c>
      <c r="AP4" s="61">
        <v>3</v>
      </c>
      <c r="AQ4" s="61">
        <v>7</v>
      </c>
      <c r="AR4" s="62" t="s">
        <v>77</v>
      </c>
      <c r="AS4" s="63">
        <v>50000</v>
      </c>
      <c r="AT4" s="63" t="s">
        <v>20</v>
      </c>
      <c r="AU4" s="63" t="s">
        <v>73</v>
      </c>
      <c r="AV4" s="173" t="s">
        <v>81</v>
      </c>
      <c r="AW4" s="6">
        <v>1</v>
      </c>
      <c r="AX4" s="32" t="s">
        <v>81</v>
      </c>
      <c r="AY4" s="5">
        <v>50000</v>
      </c>
      <c r="AZ4" s="5"/>
      <c r="BA4" s="34">
        <f>IF(BB4="","",BA3+1)</f>
        <v>2</v>
      </c>
      <c r="BB4" s="2" t="str">
        <f aca="true" t="shared" si="0" ref="BB4:BB18">IF(BC4=0,"",BC4)</f>
        <v>Lineman Dark Elf</v>
      </c>
      <c r="BC4" s="35" t="str">
        <f>HLOOKUP(K$24,BF$4:CC$19,2,FALSE)</f>
        <v>Lineman Dark Elf</v>
      </c>
      <c r="BD4" s="5"/>
      <c r="BF4" s="32" t="s">
        <v>81</v>
      </c>
      <c r="BG4" s="31" t="s">
        <v>36</v>
      </c>
      <c r="BH4" s="31" t="s">
        <v>89</v>
      </c>
      <c r="BI4" s="31" t="s">
        <v>391</v>
      </c>
      <c r="BJ4" s="31" t="s">
        <v>96</v>
      </c>
      <c r="BK4" s="31" t="s">
        <v>110</v>
      </c>
      <c r="BL4" s="32" t="s">
        <v>53</v>
      </c>
      <c r="BM4" s="31" t="s">
        <v>35</v>
      </c>
      <c r="BN4" s="31" t="s">
        <v>37</v>
      </c>
      <c r="BO4" s="31" t="s">
        <v>143</v>
      </c>
      <c r="BP4" s="31" t="s">
        <v>146</v>
      </c>
      <c r="BQ4" s="32" t="s">
        <v>52</v>
      </c>
      <c r="BR4" s="32" t="s">
        <v>161</v>
      </c>
      <c r="BS4" s="32" t="s">
        <v>166</v>
      </c>
      <c r="BT4" s="31" t="s">
        <v>38</v>
      </c>
      <c r="BU4" s="32" t="s">
        <v>54</v>
      </c>
      <c r="BV4" s="32" t="s">
        <v>51</v>
      </c>
      <c r="BW4" s="32" t="s">
        <v>194</v>
      </c>
      <c r="BX4" s="32" t="s">
        <v>396</v>
      </c>
      <c r="BY4" s="31" t="s">
        <v>39</v>
      </c>
      <c r="BZ4" s="32" t="s">
        <v>207</v>
      </c>
      <c r="CA4" s="32" t="s">
        <v>412</v>
      </c>
      <c r="CB4" s="32" t="s">
        <v>32</v>
      </c>
      <c r="CC4" s="31" t="s">
        <v>210</v>
      </c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</row>
    <row r="5" spans="2:108" ht="18" customHeight="1">
      <c r="B5" s="81"/>
      <c r="C5" s="149">
        <v>1</v>
      </c>
      <c r="D5" s="137" t="s">
        <v>417</v>
      </c>
      <c r="E5" s="50" t="str">
        <f aca="true" t="shared" si="1" ref="E5:E20">IF(AF5&lt;=1,"",VLOOKUP(AF5,BA$1:BB$65536,2,FALSE))</f>
        <v>Lineman Dark Elf</v>
      </c>
      <c r="F5" s="51">
        <f aca="true" t="shared" si="2" ref="F5:F20">IF(E5&lt;&gt;"",VLOOKUP(E5,$AM:$AS,2,FALSE)+R5,"")</f>
        <v>6</v>
      </c>
      <c r="G5" s="51">
        <f aca="true" t="shared" si="3" ref="G5:G20">IF(E5&lt;&gt;"",VLOOKUP(E5,$AM:$AS,3,FALSE)+S5,"")</f>
        <v>3</v>
      </c>
      <c r="H5" s="51">
        <f aca="true" t="shared" si="4" ref="H5:H20">IF(E5&lt;&gt;"",VLOOKUP(E5,$AM:$AS,4,FALSE)+T5,"")</f>
        <v>4</v>
      </c>
      <c r="I5" s="51">
        <f aca="true" t="shared" si="5" ref="I5:I20">IF(E5&lt;&gt;"",VLOOKUP(E5,$AM:$AS,5,FALSE)+U5,"")</f>
        <v>8</v>
      </c>
      <c r="J5" s="52">
        <f aca="true" t="shared" si="6" ref="J5:J20">IF(E5&lt;&gt;"",VLOOKUP(E5,AM$1:AS$65536,6,FALSE),"")</f>
        <v>0</v>
      </c>
      <c r="K5" s="53" t="s">
        <v>429</v>
      </c>
      <c r="L5" s="131"/>
      <c r="M5" s="131" t="s">
        <v>22</v>
      </c>
      <c r="N5" s="54" t="str">
        <f aca="true" t="shared" si="7" ref="N5:N20">IF(AA5="Star","n/a",IF(AA5&gt;=176,"7",IF(AA5&gt;=126,"6",IF(AA5&gt;=76,"5",IF(AA5&gt;=51,"4",IF(AA5&gt;=31,"3",IF(AA5&gt;=16,"2",IF(AA5&gt;=6,"1",""))))))))</f>
        <v>1</v>
      </c>
      <c r="O5" s="54" t="str">
        <f aca="true" t="shared" si="8" ref="O5:O20">(IF(E5&lt;&gt;"",VLOOKUP(E5,AM$1:AU$65536,8,FALSE),""))</f>
        <v>GA</v>
      </c>
      <c r="P5" s="54" t="str">
        <f aca="true" t="shared" si="9" ref="P5:P20">(IF(E5&lt;&gt;"",VLOOKUP(E5,AM$1:AU$65536,9,FALSE),""))</f>
        <v>SP</v>
      </c>
      <c r="Q5" s="116">
        <v>30</v>
      </c>
      <c r="R5" s="55"/>
      <c r="S5" s="55"/>
      <c r="T5" s="55"/>
      <c r="U5" s="55"/>
      <c r="V5" s="134"/>
      <c r="W5" s="134">
        <v>1</v>
      </c>
      <c r="X5" s="134">
        <v>1</v>
      </c>
      <c r="Y5" s="134">
        <v>1</v>
      </c>
      <c r="Z5" s="134"/>
      <c r="AA5" s="109">
        <f aca="true" t="shared" si="10" ref="AA5:AA20">IF(LEFT(E5,1)="*","Star",V5*2+W5*1+X5*3+Y5*2+Z5*5)</f>
        <v>6</v>
      </c>
      <c r="AB5" s="140">
        <f>IF(L5&lt;&gt;"",(IF(L5="M",AK5)),(""))</f>
      </c>
      <c r="AC5" s="141">
        <f>IF(L5&lt;&gt;"",(IF(L5="M","")),(AK5))</f>
        <v>100000</v>
      </c>
      <c r="AD5" s="89"/>
      <c r="AE5" s="1"/>
      <c r="AF5" s="16">
        <v>2</v>
      </c>
      <c r="AG5" s="12">
        <f aca="true" t="shared" si="11" ref="AG5:AG20">VLOOKUP(E5,$AM:$AS,2,FALSE)</f>
        <v>6</v>
      </c>
      <c r="AH5" s="12">
        <f aca="true" t="shared" si="12" ref="AH5:AH20">VLOOKUP(E5,$AM:$AS,3,FALSE)</f>
        <v>3</v>
      </c>
      <c r="AI5" s="12">
        <f aca="true" t="shared" si="13" ref="AI5:AI20">VLOOKUP(E5,$AM:$AS,4,FALSE)</f>
        <v>4</v>
      </c>
      <c r="AJ5" s="12">
        <f aca="true" t="shared" si="14" ref="AJ5:AJ20">VLOOKUP(E5,$AM:$AS,5,FALSE)</f>
        <v>8</v>
      </c>
      <c r="AK5" s="7">
        <f aca="true" t="shared" si="15" ref="AK5:AK20">(IF(E5&lt;&gt;"",VLOOKUP(E5,AM$1:AS$65536,7,FALSE),"0")+(Q5*1000))</f>
        <v>100000</v>
      </c>
      <c r="AL5" s="64">
        <f aca="true" t="shared" si="16" ref="AL5:AL74">IF(AM5="","",AL4+1)</f>
        <v>3</v>
      </c>
      <c r="AM5" s="3" t="s">
        <v>104</v>
      </c>
      <c r="AN5" s="4">
        <v>6</v>
      </c>
      <c r="AO5" s="4">
        <v>3</v>
      </c>
      <c r="AP5" s="4">
        <v>3</v>
      </c>
      <c r="AQ5" s="4">
        <v>7</v>
      </c>
      <c r="AR5" s="20" t="s">
        <v>78</v>
      </c>
      <c r="AS5" s="5">
        <v>70000</v>
      </c>
      <c r="AT5" s="5" t="s">
        <v>70</v>
      </c>
      <c r="AU5" s="5" t="s">
        <v>74</v>
      </c>
      <c r="AV5" s="174"/>
      <c r="AW5" s="6">
        <v>2</v>
      </c>
      <c r="AX5" s="31" t="s">
        <v>36</v>
      </c>
      <c r="AY5" s="5">
        <v>60000</v>
      </c>
      <c r="AZ5" s="5"/>
      <c r="BA5" s="34">
        <f aca="true" t="shared" si="17" ref="BA5:BA18">IF(BB5="","",BA4+1)</f>
        <v>3</v>
      </c>
      <c r="BB5" s="2" t="str">
        <f t="shared" si="0"/>
        <v>Runner Dark Elf</v>
      </c>
      <c r="BC5" s="35" t="str">
        <f>HLOOKUP(K$24,BF$4:CC$19,3,FALSE)</f>
        <v>Runner Dark Elf</v>
      </c>
      <c r="BD5" s="5"/>
      <c r="BF5" s="3" t="s">
        <v>103</v>
      </c>
      <c r="BG5" s="14" t="s">
        <v>82</v>
      </c>
      <c r="BH5" s="14" t="s">
        <v>48</v>
      </c>
      <c r="BI5" s="14" t="s">
        <v>385</v>
      </c>
      <c r="BJ5" s="3" t="s">
        <v>107</v>
      </c>
      <c r="BK5" s="14" t="s">
        <v>111</v>
      </c>
      <c r="BL5" s="3" t="s">
        <v>120</v>
      </c>
      <c r="BM5" s="3" t="s">
        <v>35</v>
      </c>
      <c r="BN5" s="14" t="s">
        <v>37</v>
      </c>
      <c r="BO5" s="3" t="s">
        <v>139</v>
      </c>
      <c r="BP5" s="3" t="s">
        <v>147</v>
      </c>
      <c r="BQ5" s="3" t="s">
        <v>155</v>
      </c>
      <c r="BR5" s="3" t="s">
        <v>162</v>
      </c>
      <c r="BS5" s="3" t="s">
        <v>167</v>
      </c>
      <c r="BT5" s="14" t="s">
        <v>173</v>
      </c>
      <c r="BU5" s="3" t="s">
        <v>182</v>
      </c>
      <c r="BV5" s="3" t="s">
        <v>17</v>
      </c>
      <c r="BW5" s="3" t="s">
        <v>195</v>
      </c>
      <c r="BX5" s="3" t="s">
        <v>397</v>
      </c>
      <c r="BY5" s="3" t="s">
        <v>199</v>
      </c>
      <c r="BZ5" s="3" t="s">
        <v>155</v>
      </c>
      <c r="CA5" s="3" t="s">
        <v>403</v>
      </c>
      <c r="CB5" s="3" t="s">
        <v>33</v>
      </c>
      <c r="CC5" s="3" t="s">
        <v>211</v>
      </c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6" spans="2:108" ht="18" customHeight="1">
      <c r="B6" s="81"/>
      <c r="C6" s="150">
        <v>2</v>
      </c>
      <c r="D6" s="138" t="s">
        <v>431</v>
      </c>
      <c r="E6" s="44" t="str">
        <f t="shared" si="1"/>
        <v>Lineman Dark Elf</v>
      </c>
      <c r="F6" s="45">
        <f t="shared" si="2"/>
        <v>6</v>
      </c>
      <c r="G6" s="45">
        <f t="shared" si="3"/>
        <v>3</v>
      </c>
      <c r="H6" s="45">
        <f t="shared" si="4"/>
        <v>4</v>
      </c>
      <c r="I6" s="45">
        <f t="shared" si="5"/>
        <v>8</v>
      </c>
      <c r="J6" s="46">
        <f t="shared" si="6"/>
        <v>0</v>
      </c>
      <c r="K6" s="47"/>
      <c r="L6" s="132"/>
      <c r="M6" s="132"/>
      <c r="N6" s="48">
        <f t="shared" si="7"/>
      </c>
      <c r="O6" s="48" t="str">
        <f t="shared" si="8"/>
        <v>GA</v>
      </c>
      <c r="P6" s="48" t="str">
        <f t="shared" si="9"/>
        <v>SP</v>
      </c>
      <c r="Q6" s="116"/>
      <c r="R6" s="49"/>
      <c r="S6" s="49"/>
      <c r="T6" s="49"/>
      <c r="U6" s="49"/>
      <c r="V6" s="135"/>
      <c r="W6" s="135"/>
      <c r="X6" s="135">
        <v>1</v>
      </c>
      <c r="Y6" s="135"/>
      <c r="Z6" s="135"/>
      <c r="AA6" s="109">
        <f t="shared" si="10"/>
        <v>3</v>
      </c>
      <c r="AB6" s="140">
        <f aca="true" t="shared" si="18" ref="AB6:AB20">IF(L6&lt;&gt;"",(IF(L6="M",AK6,(IF(L6="N/M",AK6,(IF(L6="N","")))))),(""))</f>
      </c>
      <c r="AC6" s="141">
        <f aca="true" t="shared" si="19" ref="AC6:AC19">IF(L6&lt;&gt;"",(IF(L6="M","")),(AK6))</f>
        <v>70000</v>
      </c>
      <c r="AD6" s="89"/>
      <c r="AE6" s="1"/>
      <c r="AF6" s="16">
        <v>2</v>
      </c>
      <c r="AG6" s="12">
        <f t="shared" si="11"/>
        <v>6</v>
      </c>
      <c r="AH6" s="12">
        <f t="shared" si="12"/>
        <v>3</v>
      </c>
      <c r="AI6" s="12">
        <f t="shared" si="13"/>
        <v>4</v>
      </c>
      <c r="AJ6" s="12">
        <f t="shared" si="14"/>
        <v>8</v>
      </c>
      <c r="AK6" s="7">
        <f t="shared" si="15"/>
        <v>70000</v>
      </c>
      <c r="AL6" s="64">
        <f t="shared" si="16"/>
        <v>4</v>
      </c>
      <c r="AM6" s="3" t="s">
        <v>105</v>
      </c>
      <c r="AN6" s="4">
        <v>6</v>
      </c>
      <c r="AO6" s="4">
        <v>3</v>
      </c>
      <c r="AP6" s="4">
        <v>3</v>
      </c>
      <c r="AQ6" s="4">
        <v>7</v>
      </c>
      <c r="AR6" s="20" t="s">
        <v>79</v>
      </c>
      <c r="AS6" s="5">
        <v>70000</v>
      </c>
      <c r="AT6" s="5" t="s">
        <v>72</v>
      </c>
      <c r="AU6" s="5" t="s">
        <v>75</v>
      </c>
      <c r="AV6" s="174"/>
      <c r="AW6" s="6">
        <v>3</v>
      </c>
      <c r="AX6" s="31" t="s">
        <v>89</v>
      </c>
      <c r="AY6" s="5">
        <v>70000</v>
      </c>
      <c r="AZ6" s="5"/>
      <c r="BA6" s="34">
        <f t="shared" si="17"/>
        <v>4</v>
      </c>
      <c r="BB6" s="2" t="str">
        <f t="shared" si="0"/>
        <v>Assassin</v>
      </c>
      <c r="BC6" s="35" t="str">
        <f>HLOOKUP(K$24,BF$4:CC$19,4,FALSE)</f>
        <v>Assassin</v>
      </c>
      <c r="BD6" s="5"/>
      <c r="BF6" s="3" t="s">
        <v>104</v>
      </c>
      <c r="BG6" s="14" t="s">
        <v>83</v>
      </c>
      <c r="BH6" s="14" t="s">
        <v>90</v>
      </c>
      <c r="BI6" s="14" t="s">
        <v>386</v>
      </c>
      <c r="BJ6" s="3" t="s">
        <v>108</v>
      </c>
      <c r="BK6" s="14" t="s">
        <v>112</v>
      </c>
      <c r="BL6" s="3" t="s">
        <v>121</v>
      </c>
      <c r="BM6" s="3" t="s">
        <v>126</v>
      </c>
      <c r="BN6" s="3" t="s">
        <v>137</v>
      </c>
      <c r="BO6" s="3" t="s">
        <v>140</v>
      </c>
      <c r="BP6" s="3" t="s">
        <v>149</v>
      </c>
      <c r="BQ6" s="3" t="s">
        <v>55</v>
      </c>
      <c r="BR6" s="3" t="s">
        <v>165</v>
      </c>
      <c r="BS6" s="3" t="s">
        <v>49</v>
      </c>
      <c r="BT6" s="14" t="s">
        <v>174</v>
      </c>
      <c r="BU6" s="3" t="s">
        <v>183</v>
      </c>
      <c r="BV6" s="3" t="s">
        <v>192</v>
      </c>
      <c r="BW6" s="3" t="s">
        <v>35</v>
      </c>
      <c r="BX6" s="3" t="s">
        <v>398</v>
      </c>
      <c r="BY6" s="3" t="s">
        <v>200</v>
      </c>
      <c r="BZ6" s="14" t="s">
        <v>167</v>
      </c>
      <c r="CA6" s="14" t="s">
        <v>404</v>
      </c>
      <c r="CB6" s="3" t="s">
        <v>32</v>
      </c>
      <c r="CC6" s="3" t="s">
        <v>213</v>
      </c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2:108" ht="18" customHeight="1">
      <c r="B7" s="81"/>
      <c r="C7" s="150">
        <v>3</v>
      </c>
      <c r="D7" s="138" t="s">
        <v>418</v>
      </c>
      <c r="E7" s="44" t="str">
        <f t="shared" si="1"/>
        <v>Lineman Dark Elf</v>
      </c>
      <c r="F7" s="45">
        <f t="shared" si="2"/>
        <v>6</v>
      </c>
      <c r="G7" s="45">
        <f t="shared" si="3"/>
        <v>3</v>
      </c>
      <c r="H7" s="45">
        <f t="shared" si="4"/>
        <v>4</v>
      </c>
      <c r="I7" s="45">
        <f t="shared" si="5"/>
        <v>8</v>
      </c>
      <c r="J7" s="46">
        <f t="shared" si="6"/>
        <v>0</v>
      </c>
      <c r="K7" s="47"/>
      <c r="L7" s="132"/>
      <c r="M7" s="132"/>
      <c r="N7" s="48">
        <f t="shared" si="7"/>
      </c>
      <c r="O7" s="48" t="str">
        <f t="shared" si="8"/>
        <v>GA</v>
      </c>
      <c r="P7" s="48" t="str">
        <f t="shared" si="9"/>
        <v>SP</v>
      </c>
      <c r="Q7" s="116"/>
      <c r="R7" s="49"/>
      <c r="S7" s="49"/>
      <c r="T7" s="49"/>
      <c r="U7" s="49"/>
      <c r="V7" s="135"/>
      <c r="W7" s="135">
        <v>1</v>
      </c>
      <c r="X7" s="135"/>
      <c r="Y7" s="135"/>
      <c r="Z7" s="135"/>
      <c r="AA7" s="109">
        <f t="shared" si="10"/>
        <v>1</v>
      </c>
      <c r="AB7" s="140">
        <f t="shared" si="18"/>
      </c>
      <c r="AC7" s="141">
        <f t="shared" si="19"/>
        <v>70000</v>
      </c>
      <c r="AD7" s="89"/>
      <c r="AE7" s="1"/>
      <c r="AF7" s="16">
        <v>2</v>
      </c>
      <c r="AG7" s="12">
        <f t="shared" si="11"/>
        <v>6</v>
      </c>
      <c r="AH7" s="12">
        <f t="shared" si="12"/>
        <v>3</v>
      </c>
      <c r="AI7" s="12">
        <f t="shared" si="13"/>
        <v>4</v>
      </c>
      <c r="AJ7" s="12">
        <f t="shared" si="14"/>
        <v>8</v>
      </c>
      <c r="AK7" s="7">
        <f t="shared" si="15"/>
        <v>70000</v>
      </c>
      <c r="AL7" s="65">
        <f t="shared" si="16"/>
        <v>5</v>
      </c>
      <c r="AM7" s="66" t="s">
        <v>106</v>
      </c>
      <c r="AN7" s="67">
        <v>6</v>
      </c>
      <c r="AO7" s="67">
        <v>3</v>
      </c>
      <c r="AP7" s="67">
        <v>3</v>
      </c>
      <c r="AQ7" s="67">
        <v>7</v>
      </c>
      <c r="AR7" s="68" t="s">
        <v>80</v>
      </c>
      <c r="AS7" s="69">
        <v>90000</v>
      </c>
      <c r="AT7" s="69" t="s">
        <v>76</v>
      </c>
      <c r="AU7" s="69" t="s">
        <v>71</v>
      </c>
      <c r="AV7" s="175"/>
      <c r="AW7" s="6">
        <v>4</v>
      </c>
      <c r="AX7" s="31" t="s">
        <v>391</v>
      </c>
      <c r="AY7" s="5">
        <v>70000</v>
      </c>
      <c r="AZ7" s="5"/>
      <c r="BA7" s="34">
        <f t="shared" si="17"/>
        <v>5</v>
      </c>
      <c r="BB7" s="2" t="str">
        <f t="shared" si="0"/>
        <v>Blitzer Dark Elf</v>
      </c>
      <c r="BC7" s="35" t="str">
        <f>HLOOKUP(K$24,BF$4:CC$19,5,FALSE)</f>
        <v>Blitzer Dark Elf</v>
      </c>
      <c r="BD7" s="5"/>
      <c r="BF7" s="3" t="s">
        <v>105</v>
      </c>
      <c r="BG7" s="3" t="s">
        <v>84</v>
      </c>
      <c r="BH7" s="14" t="s">
        <v>92</v>
      </c>
      <c r="BI7" s="14" t="s">
        <v>387</v>
      </c>
      <c r="BJ7" s="3" t="s">
        <v>99</v>
      </c>
      <c r="BK7" s="14" t="s">
        <v>113</v>
      </c>
      <c r="BL7" s="3" t="s">
        <v>122</v>
      </c>
      <c r="BM7" s="3" t="s">
        <v>127</v>
      </c>
      <c r="BN7" s="3" t="s">
        <v>58</v>
      </c>
      <c r="BO7" s="3" t="s">
        <v>141</v>
      </c>
      <c r="BP7" s="3" t="s">
        <v>148</v>
      </c>
      <c r="BQ7" s="3" t="s">
        <v>56</v>
      </c>
      <c r="BR7" s="3" t="s">
        <v>25</v>
      </c>
      <c r="BS7" s="3" t="s">
        <v>168</v>
      </c>
      <c r="BT7" s="14" t="s">
        <v>175</v>
      </c>
      <c r="BU7" s="3" t="s">
        <v>184</v>
      </c>
      <c r="BV7" s="3" t="s">
        <v>9</v>
      </c>
      <c r="BW7" s="3" t="s">
        <v>196</v>
      </c>
      <c r="BX7" s="3" t="s">
        <v>399</v>
      </c>
      <c r="BY7" s="3" t="s">
        <v>201</v>
      </c>
      <c r="BZ7" s="14" t="s">
        <v>49</v>
      </c>
      <c r="CA7" s="14" t="s">
        <v>405</v>
      </c>
      <c r="CB7" s="3" t="s">
        <v>335</v>
      </c>
      <c r="CC7" s="3" t="s">
        <v>212</v>
      </c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2:108" ht="18" customHeight="1">
      <c r="B8" s="81"/>
      <c r="C8" s="150">
        <v>4</v>
      </c>
      <c r="D8" s="138" t="s">
        <v>423</v>
      </c>
      <c r="E8" s="44" t="str">
        <f t="shared" si="1"/>
        <v>Blitzer Dark Elf</v>
      </c>
      <c r="F8" s="45">
        <f t="shared" si="2"/>
        <v>7</v>
      </c>
      <c r="G8" s="45">
        <f t="shared" si="3"/>
        <v>3</v>
      </c>
      <c r="H8" s="45">
        <f t="shared" si="4"/>
        <v>4</v>
      </c>
      <c r="I8" s="45">
        <f t="shared" si="5"/>
        <v>8</v>
      </c>
      <c r="J8" s="46" t="str">
        <f t="shared" si="6"/>
        <v>Block</v>
      </c>
      <c r="K8" s="47" t="s">
        <v>77</v>
      </c>
      <c r="L8" s="132"/>
      <c r="M8" s="132"/>
      <c r="N8" s="48" t="str">
        <f t="shared" si="7"/>
        <v>1</v>
      </c>
      <c r="O8" s="48" t="str">
        <f t="shared" si="8"/>
        <v>GA</v>
      </c>
      <c r="P8" s="48" t="str">
        <f t="shared" si="9"/>
        <v>SP</v>
      </c>
      <c r="Q8" s="116">
        <v>20</v>
      </c>
      <c r="R8" s="49"/>
      <c r="S8" s="49"/>
      <c r="T8" s="49"/>
      <c r="U8" s="49"/>
      <c r="V8" s="135"/>
      <c r="W8" s="135">
        <v>2</v>
      </c>
      <c r="X8" s="135"/>
      <c r="Y8" s="135">
        <v>2</v>
      </c>
      <c r="Z8" s="135"/>
      <c r="AA8" s="109">
        <f t="shared" si="10"/>
        <v>6</v>
      </c>
      <c r="AB8" s="140">
        <f t="shared" si="18"/>
      </c>
      <c r="AC8" s="141">
        <f t="shared" si="19"/>
        <v>120000</v>
      </c>
      <c r="AD8" s="89"/>
      <c r="AE8" s="1"/>
      <c r="AF8" s="16">
        <v>5</v>
      </c>
      <c r="AG8" s="12">
        <f t="shared" si="11"/>
        <v>7</v>
      </c>
      <c r="AH8" s="12">
        <f t="shared" si="12"/>
        <v>3</v>
      </c>
      <c r="AI8" s="12">
        <f t="shared" si="13"/>
        <v>4</v>
      </c>
      <c r="AJ8" s="12">
        <f t="shared" si="14"/>
        <v>8</v>
      </c>
      <c r="AK8" s="7">
        <f t="shared" si="15"/>
        <v>120000</v>
      </c>
      <c r="AL8" s="59">
        <f t="shared" si="16"/>
        <v>6</v>
      </c>
      <c r="AM8" s="70" t="s">
        <v>82</v>
      </c>
      <c r="AN8" s="61">
        <v>6</v>
      </c>
      <c r="AO8" s="61">
        <v>3</v>
      </c>
      <c r="AP8" s="61">
        <v>3</v>
      </c>
      <c r="AQ8" s="61">
        <v>8</v>
      </c>
      <c r="AR8" s="62" t="s">
        <v>85</v>
      </c>
      <c r="AS8" s="63">
        <v>60000</v>
      </c>
      <c r="AT8" s="63" t="s">
        <v>87</v>
      </c>
      <c r="AU8" s="63" t="s">
        <v>71</v>
      </c>
      <c r="AV8" s="170" t="s">
        <v>36</v>
      </c>
      <c r="AW8" s="6">
        <v>5</v>
      </c>
      <c r="AX8" s="31" t="s">
        <v>96</v>
      </c>
      <c r="AY8" s="5">
        <v>50000</v>
      </c>
      <c r="AZ8" s="5"/>
      <c r="BA8" s="34">
        <f t="shared" si="17"/>
        <v>6</v>
      </c>
      <c r="BB8" s="2" t="str">
        <f t="shared" si="0"/>
        <v>Witch Elf</v>
      </c>
      <c r="BC8" s="35" t="str">
        <f>HLOOKUP(K$24,BF$4:CC$19,6,FALSE)</f>
        <v>Witch Elf</v>
      </c>
      <c r="BD8" s="5"/>
      <c r="BF8" s="3" t="s">
        <v>106</v>
      </c>
      <c r="BG8" s="3" t="s">
        <v>9</v>
      </c>
      <c r="BH8" s="14" t="s">
        <v>94</v>
      </c>
      <c r="BI8" s="14" t="s">
        <v>388</v>
      </c>
      <c r="BJ8" s="3" t="s">
        <v>109</v>
      </c>
      <c r="BK8" s="14" t="s">
        <v>114</v>
      </c>
      <c r="BL8" s="3" t="s">
        <v>11</v>
      </c>
      <c r="BM8" s="3" t="s">
        <v>128</v>
      </c>
      <c r="BN8" s="3" t="s">
        <v>324</v>
      </c>
      <c r="BO8" s="3" t="s">
        <v>142</v>
      </c>
      <c r="BP8" s="3" t="s">
        <v>150</v>
      </c>
      <c r="BQ8" s="3" t="s">
        <v>156</v>
      </c>
      <c r="BR8" s="3" t="s">
        <v>44</v>
      </c>
      <c r="BS8" s="3" t="s">
        <v>169</v>
      </c>
      <c r="BT8" s="3" t="s">
        <v>18</v>
      </c>
      <c r="BU8" s="3" t="s">
        <v>185</v>
      </c>
      <c r="BV8" s="3" t="s">
        <v>10</v>
      </c>
      <c r="BW8" s="3" t="s">
        <v>198</v>
      </c>
      <c r="BX8" s="3" t="s">
        <v>25</v>
      </c>
      <c r="BY8" s="3" t="s">
        <v>42</v>
      </c>
      <c r="BZ8" s="3" t="s">
        <v>168</v>
      </c>
      <c r="CA8" s="3" t="s">
        <v>406</v>
      </c>
      <c r="CB8" s="3" t="s">
        <v>44</v>
      </c>
      <c r="CC8" s="3" t="s">
        <v>40</v>
      </c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spans="2:108" ht="18" customHeight="1">
      <c r="B9" s="81"/>
      <c r="C9" s="150">
        <v>5</v>
      </c>
      <c r="D9" s="138" t="s">
        <v>428</v>
      </c>
      <c r="E9" s="44" t="str">
        <f t="shared" si="1"/>
        <v>Blitzer Dark Elf</v>
      </c>
      <c r="F9" s="45">
        <f t="shared" si="2"/>
        <v>7</v>
      </c>
      <c r="G9" s="45">
        <f t="shared" si="3"/>
        <v>3</v>
      </c>
      <c r="H9" s="45">
        <f t="shared" si="4"/>
        <v>4</v>
      </c>
      <c r="I9" s="45">
        <f t="shared" si="5"/>
        <v>8</v>
      </c>
      <c r="J9" s="46" t="str">
        <f t="shared" si="6"/>
        <v>Block</v>
      </c>
      <c r="K9" s="47"/>
      <c r="L9" s="132" t="s">
        <v>383</v>
      </c>
      <c r="M9" s="132" t="s">
        <v>22</v>
      </c>
      <c r="N9" s="48">
        <f t="shared" si="7"/>
      </c>
      <c r="O9" s="48" t="str">
        <f t="shared" si="8"/>
        <v>GA</v>
      </c>
      <c r="P9" s="48" t="str">
        <f t="shared" si="9"/>
        <v>SP</v>
      </c>
      <c r="Q9" s="116"/>
      <c r="R9" s="49"/>
      <c r="S9" s="49"/>
      <c r="T9" s="49"/>
      <c r="U9" s="49"/>
      <c r="V9" s="135"/>
      <c r="W9" s="135">
        <v>2</v>
      </c>
      <c r="X9" s="135">
        <v>1</v>
      </c>
      <c r="Y9" s="135"/>
      <c r="Z9" s="135"/>
      <c r="AA9" s="109">
        <f t="shared" si="10"/>
        <v>5</v>
      </c>
      <c r="AB9" s="140">
        <f t="shared" si="18"/>
        <v>100000</v>
      </c>
      <c r="AC9" s="141">
        <f t="shared" si="19"/>
      </c>
      <c r="AD9" s="89"/>
      <c r="AE9" s="1"/>
      <c r="AF9" s="16">
        <v>5</v>
      </c>
      <c r="AG9" s="12">
        <f t="shared" si="11"/>
        <v>7</v>
      </c>
      <c r="AH9" s="12">
        <f t="shared" si="12"/>
        <v>3</v>
      </c>
      <c r="AI9" s="12">
        <f t="shared" si="13"/>
        <v>4</v>
      </c>
      <c r="AJ9" s="12">
        <f t="shared" si="14"/>
        <v>8</v>
      </c>
      <c r="AK9" s="7">
        <f t="shared" si="15"/>
        <v>100000</v>
      </c>
      <c r="AL9" s="64">
        <f t="shared" si="16"/>
        <v>7</v>
      </c>
      <c r="AM9" s="71" t="s">
        <v>83</v>
      </c>
      <c r="AN9" s="4">
        <v>5</v>
      </c>
      <c r="AO9" s="4">
        <v>4</v>
      </c>
      <c r="AP9" s="4">
        <v>3</v>
      </c>
      <c r="AQ9" s="4">
        <v>9</v>
      </c>
      <c r="AR9" s="20"/>
      <c r="AS9" s="5">
        <v>100000</v>
      </c>
      <c r="AT9" s="5" t="s">
        <v>87</v>
      </c>
      <c r="AU9" s="5" t="s">
        <v>71</v>
      </c>
      <c r="AV9" s="171"/>
      <c r="AW9" s="6">
        <v>6</v>
      </c>
      <c r="AX9" s="31" t="s">
        <v>110</v>
      </c>
      <c r="AY9" s="5">
        <v>40000</v>
      </c>
      <c r="AZ9" s="5"/>
      <c r="BA9" s="34">
        <f t="shared" si="17"/>
        <v>7</v>
      </c>
      <c r="BB9" s="2" t="str">
        <f t="shared" si="0"/>
        <v>*Eldril Sidewinder</v>
      </c>
      <c r="BC9" s="35" t="str">
        <f>HLOOKUP(K$24,BF$4:CC$19,7,FALSE)</f>
        <v>*Eldril Sidewinder</v>
      </c>
      <c r="BD9" s="5"/>
      <c r="BF9" s="3" t="s">
        <v>44</v>
      </c>
      <c r="BG9" s="3" t="s">
        <v>10</v>
      </c>
      <c r="BH9" s="3" t="s">
        <v>306</v>
      </c>
      <c r="BI9" s="3" t="s">
        <v>389</v>
      </c>
      <c r="BJ9" s="3" t="s">
        <v>101</v>
      </c>
      <c r="BK9" s="14" t="s">
        <v>115</v>
      </c>
      <c r="BL9" s="3" t="s">
        <v>300</v>
      </c>
      <c r="BM9" s="3" t="s">
        <v>129</v>
      </c>
      <c r="BN9" s="3" t="s">
        <v>327</v>
      </c>
      <c r="BO9" s="3" t="s">
        <v>300</v>
      </c>
      <c r="BP9" s="14" t="s">
        <v>51</v>
      </c>
      <c r="BQ9" s="3" t="s">
        <v>19</v>
      </c>
      <c r="BR9" s="14" t="s">
        <v>0</v>
      </c>
      <c r="BS9" s="3" t="s">
        <v>170</v>
      </c>
      <c r="BT9" s="3" t="s">
        <v>2</v>
      </c>
      <c r="BU9" s="3" t="s">
        <v>9</v>
      </c>
      <c r="BV9" s="3" t="s">
        <v>324</v>
      </c>
      <c r="BW9" s="3" t="s">
        <v>197</v>
      </c>
      <c r="BX9" s="3" t="s">
        <v>44</v>
      </c>
      <c r="BY9" s="3" t="s">
        <v>202</v>
      </c>
      <c r="BZ9" s="14" t="s">
        <v>156</v>
      </c>
      <c r="CA9" s="14" t="s">
        <v>407</v>
      </c>
      <c r="CB9" s="3" t="s">
        <v>324</v>
      </c>
      <c r="CC9" s="3" t="s">
        <v>137</v>
      </c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</row>
    <row r="10" spans="2:108" ht="18" customHeight="1">
      <c r="B10" s="81"/>
      <c r="C10" s="150">
        <v>6</v>
      </c>
      <c r="D10" s="138" t="s">
        <v>421</v>
      </c>
      <c r="E10" s="44" t="str">
        <f t="shared" si="1"/>
        <v>Blitzer Dark Elf</v>
      </c>
      <c r="F10" s="45">
        <f t="shared" si="2"/>
        <v>8</v>
      </c>
      <c r="G10" s="45">
        <f t="shared" si="3"/>
        <v>3</v>
      </c>
      <c r="H10" s="45">
        <f t="shared" si="4"/>
        <v>4</v>
      </c>
      <c r="I10" s="45">
        <f t="shared" si="5"/>
        <v>8</v>
      </c>
      <c r="J10" s="46" t="str">
        <f t="shared" si="6"/>
        <v>Block</v>
      </c>
      <c r="K10" s="47" t="s">
        <v>432</v>
      </c>
      <c r="L10" s="132"/>
      <c r="M10" s="132"/>
      <c r="N10" s="48" t="str">
        <f t="shared" si="7"/>
        <v>3</v>
      </c>
      <c r="O10" s="48" t="str">
        <f t="shared" si="8"/>
        <v>GA</v>
      </c>
      <c r="P10" s="48" t="str">
        <f t="shared" si="9"/>
        <v>SP</v>
      </c>
      <c r="Q10" s="116">
        <v>70</v>
      </c>
      <c r="R10" s="49">
        <v>1</v>
      </c>
      <c r="S10" s="49"/>
      <c r="T10" s="49"/>
      <c r="U10" s="49"/>
      <c r="V10" s="135"/>
      <c r="W10" s="135">
        <v>4</v>
      </c>
      <c r="X10" s="135">
        <v>6</v>
      </c>
      <c r="Y10" s="135">
        <v>2</v>
      </c>
      <c r="Z10" s="135">
        <v>2</v>
      </c>
      <c r="AA10" s="109">
        <f t="shared" si="10"/>
        <v>36</v>
      </c>
      <c r="AB10" s="140">
        <f t="shared" si="18"/>
      </c>
      <c r="AC10" s="141">
        <f t="shared" si="19"/>
        <v>170000</v>
      </c>
      <c r="AD10" s="89"/>
      <c r="AE10" s="1"/>
      <c r="AF10" s="16">
        <v>5</v>
      </c>
      <c r="AG10" s="12">
        <f t="shared" si="11"/>
        <v>7</v>
      </c>
      <c r="AH10" s="12">
        <f t="shared" si="12"/>
        <v>3</v>
      </c>
      <c r="AI10" s="12">
        <f t="shared" si="13"/>
        <v>4</v>
      </c>
      <c r="AJ10" s="12">
        <f t="shared" si="14"/>
        <v>8</v>
      </c>
      <c r="AK10" s="7">
        <f t="shared" si="15"/>
        <v>170000</v>
      </c>
      <c r="AL10" s="65">
        <f t="shared" si="16"/>
        <v>8</v>
      </c>
      <c r="AM10" s="66" t="s">
        <v>84</v>
      </c>
      <c r="AN10" s="67">
        <v>5</v>
      </c>
      <c r="AO10" s="67">
        <v>5</v>
      </c>
      <c r="AP10" s="67">
        <v>2</v>
      </c>
      <c r="AQ10" s="67">
        <v>8</v>
      </c>
      <c r="AR10" s="68" t="s">
        <v>86</v>
      </c>
      <c r="AS10" s="69">
        <v>150000</v>
      </c>
      <c r="AT10" s="69" t="s">
        <v>88</v>
      </c>
      <c r="AU10" s="69" t="s">
        <v>31</v>
      </c>
      <c r="AV10" s="172"/>
      <c r="AW10" s="6">
        <v>7</v>
      </c>
      <c r="AX10" s="32" t="s">
        <v>53</v>
      </c>
      <c r="AY10" s="5">
        <v>50000</v>
      </c>
      <c r="AZ10" s="5"/>
      <c r="BA10" s="34">
        <f t="shared" si="17"/>
        <v>8</v>
      </c>
      <c r="BB10" s="2" t="str">
        <f t="shared" si="0"/>
        <v>*Horkon Heartripper</v>
      </c>
      <c r="BC10" s="35" t="str">
        <f>HLOOKUP(K$24,BF$4:CC$19,8,FALSE)</f>
        <v>*Horkon Heartripper</v>
      </c>
      <c r="BD10" s="5"/>
      <c r="BF10" s="3" t="s">
        <v>324</v>
      </c>
      <c r="BG10" s="3" t="s">
        <v>306</v>
      </c>
      <c r="BH10" s="3" t="s">
        <v>319</v>
      </c>
      <c r="BI10" s="3" t="s">
        <v>390</v>
      </c>
      <c r="BJ10" s="3" t="s">
        <v>300</v>
      </c>
      <c r="BK10" s="3" t="s">
        <v>292</v>
      </c>
      <c r="BL10" s="40" t="s">
        <v>1</v>
      </c>
      <c r="BM10" s="3" t="s">
        <v>24</v>
      </c>
      <c r="BN10"/>
      <c r="BO10" s="3" t="s">
        <v>324</v>
      </c>
      <c r="BP10" s="14" t="s">
        <v>5</v>
      </c>
      <c r="BQ10" s="3" t="s">
        <v>6</v>
      </c>
      <c r="BR10" s="3" t="s">
        <v>324</v>
      </c>
      <c r="BS10" s="3" t="s">
        <v>335</v>
      </c>
      <c r="BT10" s="3" t="s">
        <v>176</v>
      </c>
      <c r="BU10" s="3" t="s">
        <v>10</v>
      </c>
      <c r="BV10" s="3" t="s">
        <v>325</v>
      </c>
      <c r="BW10" s="3" t="s">
        <v>24</v>
      </c>
      <c r="BX10" s="14" t="s">
        <v>0</v>
      </c>
      <c r="BY10" s="3" t="s">
        <v>43</v>
      </c>
      <c r="BZ10" s="3" t="s">
        <v>335</v>
      </c>
      <c r="CA10" s="14" t="s">
        <v>68</v>
      </c>
      <c r="CB10" s="3" t="s">
        <v>3</v>
      </c>
      <c r="CC10" s="3" t="s">
        <v>300</v>
      </c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2:108" ht="18" customHeight="1">
      <c r="B11" s="81"/>
      <c r="C11" s="150">
        <v>7</v>
      </c>
      <c r="D11" s="138" t="s">
        <v>422</v>
      </c>
      <c r="E11" s="44" t="str">
        <f t="shared" si="1"/>
        <v>Witch Elf</v>
      </c>
      <c r="F11" s="45">
        <f t="shared" si="2"/>
        <v>7</v>
      </c>
      <c r="G11" s="45">
        <f t="shared" si="3"/>
        <v>3</v>
      </c>
      <c r="H11" s="45">
        <f t="shared" si="4"/>
        <v>5</v>
      </c>
      <c r="I11" s="45">
        <f t="shared" si="5"/>
        <v>7</v>
      </c>
      <c r="J11" s="46" t="str">
        <f t="shared" si="6"/>
        <v>Frenzy, Dodge, Jump Up</v>
      </c>
      <c r="K11" s="47" t="s">
        <v>97</v>
      </c>
      <c r="L11" s="132"/>
      <c r="M11" s="132"/>
      <c r="N11" s="48" t="str">
        <f t="shared" si="7"/>
        <v>2</v>
      </c>
      <c r="O11" s="48" t="str">
        <f t="shared" si="8"/>
        <v>GA</v>
      </c>
      <c r="P11" s="48" t="str">
        <f t="shared" si="9"/>
        <v>SP</v>
      </c>
      <c r="Q11" s="116">
        <v>60</v>
      </c>
      <c r="R11" s="49"/>
      <c r="S11" s="49"/>
      <c r="T11" s="49">
        <v>1</v>
      </c>
      <c r="U11" s="49"/>
      <c r="V11" s="135"/>
      <c r="W11" s="135">
        <v>2</v>
      </c>
      <c r="X11" s="135">
        <v>4</v>
      </c>
      <c r="Y11" s="135">
        <v>3</v>
      </c>
      <c r="Z11" s="135"/>
      <c r="AA11" s="109">
        <f t="shared" si="10"/>
        <v>20</v>
      </c>
      <c r="AB11" s="140">
        <f t="shared" si="18"/>
      </c>
      <c r="AC11" s="141">
        <f t="shared" si="19"/>
        <v>170000</v>
      </c>
      <c r="AD11" s="89"/>
      <c r="AE11" s="1"/>
      <c r="AF11" s="16">
        <v>6</v>
      </c>
      <c r="AG11" s="12">
        <f t="shared" si="11"/>
        <v>7</v>
      </c>
      <c r="AH11" s="12">
        <f t="shared" si="12"/>
        <v>3</v>
      </c>
      <c r="AI11" s="12">
        <f t="shared" si="13"/>
        <v>4</v>
      </c>
      <c r="AJ11" s="12">
        <f t="shared" si="14"/>
        <v>7</v>
      </c>
      <c r="AK11" s="7">
        <f t="shared" si="15"/>
        <v>170000</v>
      </c>
      <c r="AL11" s="59">
        <f t="shared" si="16"/>
        <v>9</v>
      </c>
      <c r="AM11" s="70" t="s">
        <v>48</v>
      </c>
      <c r="AN11" s="72">
        <v>6</v>
      </c>
      <c r="AO11" s="72">
        <v>3</v>
      </c>
      <c r="AP11" s="72">
        <v>3</v>
      </c>
      <c r="AQ11" s="72">
        <v>7</v>
      </c>
      <c r="AR11" s="62"/>
      <c r="AS11" s="73">
        <v>40000</v>
      </c>
      <c r="AT11" s="73" t="s">
        <v>20</v>
      </c>
      <c r="AU11" s="73" t="s">
        <v>73</v>
      </c>
      <c r="AV11" s="173" t="s">
        <v>89</v>
      </c>
      <c r="AW11" s="6">
        <v>8</v>
      </c>
      <c r="AX11" s="31" t="s">
        <v>35</v>
      </c>
      <c r="AY11" s="5">
        <v>60000</v>
      </c>
      <c r="AZ11" s="5"/>
      <c r="BA11" s="34">
        <f t="shared" si="17"/>
        <v>9</v>
      </c>
      <c r="BB11" s="2" t="str">
        <f t="shared" si="0"/>
        <v>*Hubris Rakhart</v>
      </c>
      <c r="BC11" s="35" t="str">
        <f>HLOOKUP(K$24,BF$4:CC$19,9,FALSE)</f>
        <v>*Hubris Rakhart</v>
      </c>
      <c r="BD11" s="5"/>
      <c r="BE11" s="6"/>
      <c r="BF11" s="3" t="s">
        <v>332</v>
      </c>
      <c r="BG11" s="3" t="s">
        <v>321</v>
      </c>
      <c r="BH11" s="3" t="s">
        <v>324</v>
      </c>
      <c r="BI11" s="3" t="s">
        <v>94</v>
      </c>
      <c r="BJ11" s="40" t="s">
        <v>317</v>
      </c>
      <c r="BK11" s="3" t="s">
        <v>29</v>
      </c>
      <c r="BL11" s="3" t="s">
        <v>57</v>
      </c>
      <c r="BM11" s="14" t="s">
        <v>68</v>
      </c>
      <c r="BN11"/>
      <c r="BO11" s="39" t="s">
        <v>326</v>
      </c>
      <c r="BP11" s="3" t="s">
        <v>44</v>
      </c>
      <c r="BQ11" s="3" t="s">
        <v>4</v>
      </c>
      <c r="BR11" s="3" t="s">
        <v>30</v>
      </c>
      <c r="BS11" s="3" t="s">
        <v>19</v>
      </c>
      <c r="BT11" s="3" t="s">
        <v>29</v>
      </c>
      <c r="BU11" s="3" t="s">
        <v>306</v>
      </c>
      <c r="BV11" s="3" t="s">
        <v>329</v>
      </c>
      <c r="BW11" s="14" t="s">
        <v>68</v>
      </c>
      <c r="BX11" s="3" t="s">
        <v>324</v>
      </c>
      <c r="BY11" s="3" t="s">
        <v>313</v>
      </c>
      <c r="BZ11" s="3" t="s">
        <v>19</v>
      </c>
      <c r="CA11" s="3" t="s">
        <v>324</v>
      </c>
      <c r="CB11"/>
      <c r="CC11" s="3" t="s">
        <v>57</v>
      </c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2:108" ht="18" customHeight="1">
      <c r="B12" s="81"/>
      <c r="C12" s="150">
        <v>8</v>
      </c>
      <c r="D12" s="138" t="s">
        <v>420</v>
      </c>
      <c r="E12" s="44" t="str">
        <f t="shared" si="1"/>
        <v>Lineman Dark Elf</v>
      </c>
      <c r="F12" s="45">
        <f t="shared" si="2"/>
        <v>6</v>
      </c>
      <c r="G12" s="45">
        <f t="shared" si="3"/>
        <v>3</v>
      </c>
      <c r="H12" s="45">
        <f t="shared" si="4"/>
        <v>4</v>
      </c>
      <c r="I12" s="45">
        <f t="shared" si="5"/>
        <v>8</v>
      </c>
      <c r="J12" s="46">
        <f t="shared" si="6"/>
        <v>0</v>
      </c>
      <c r="K12" s="47" t="s">
        <v>97</v>
      </c>
      <c r="L12" s="132"/>
      <c r="M12" s="132" t="s">
        <v>22</v>
      </c>
      <c r="N12" s="48" t="str">
        <f t="shared" si="7"/>
        <v>1</v>
      </c>
      <c r="O12" s="48" t="str">
        <f t="shared" si="8"/>
        <v>GA</v>
      </c>
      <c r="P12" s="48" t="str">
        <f t="shared" si="9"/>
        <v>SP</v>
      </c>
      <c r="Q12" s="116">
        <v>20</v>
      </c>
      <c r="R12" s="49"/>
      <c r="S12" s="49"/>
      <c r="T12" s="49"/>
      <c r="U12" s="49"/>
      <c r="V12" s="135"/>
      <c r="W12" s="135"/>
      <c r="X12" s="135"/>
      <c r="Y12" s="135">
        <v>1</v>
      </c>
      <c r="Z12" s="135">
        <v>1</v>
      </c>
      <c r="AA12" s="109">
        <f t="shared" si="10"/>
        <v>7</v>
      </c>
      <c r="AB12" s="140">
        <f t="shared" si="18"/>
      </c>
      <c r="AC12" s="141">
        <f t="shared" si="19"/>
        <v>90000</v>
      </c>
      <c r="AD12" s="89"/>
      <c r="AE12" s="1"/>
      <c r="AF12" s="16">
        <v>2</v>
      </c>
      <c r="AG12" s="12">
        <f t="shared" si="11"/>
        <v>6</v>
      </c>
      <c r="AH12" s="12">
        <f t="shared" si="12"/>
        <v>3</v>
      </c>
      <c r="AI12" s="12">
        <f t="shared" si="13"/>
        <v>4</v>
      </c>
      <c r="AJ12" s="12">
        <f t="shared" si="14"/>
        <v>8</v>
      </c>
      <c r="AK12" s="7">
        <f t="shared" si="15"/>
        <v>90000</v>
      </c>
      <c r="AL12" s="64">
        <f t="shared" si="16"/>
        <v>10</v>
      </c>
      <c r="AM12" s="71" t="s">
        <v>90</v>
      </c>
      <c r="AN12" s="38">
        <v>4</v>
      </c>
      <c r="AO12" s="38">
        <v>3</v>
      </c>
      <c r="AP12" s="38">
        <v>2</v>
      </c>
      <c r="AQ12" s="38">
        <v>9</v>
      </c>
      <c r="AR12" s="20" t="s">
        <v>91</v>
      </c>
      <c r="AS12" s="74">
        <v>70000</v>
      </c>
      <c r="AT12" s="74" t="s">
        <v>76</v>
      </c>
      <c r="AU12" s="74" t="s">
        <v>46</v>
      </c>
      <c r="AV12" s="174"/>
      <c r="AW12" s="6">
        <v>9</v>
      </c>
      <c r="AX12" s="31" t="s">
        <v>37</v>
      </c>
      <c r="AY12" s="5">
        <v>60000</v>
      </c>
      <c r="AZ12" s="5"/>
      <c r="BA12" s="34">
        <f t="shared" si="17"/>
        <v>10</v>
      </c>
      <c r="BB12" s="2" t="str">
        <f t="shared" si="0"/>
        <v>*Morg ’n’ Thorg</v>
      </c>
      <c r="BC12" s="35" t="str">
        <f>HLOOKUP(K$24,BF$4:CC$19,10,FALSE)</f>
        <v>*Morg ’n’ Thorg</v>
      </c>
      <c r="BD12" s="5"/>
      <c r="BE12" s="6"/>
      <c r="BG12" s="14" t="s">
        <v>322</v>
      </c>
      <c r="BH12" s="3" t="s">
        <v>325</v>
      </c>
      <c r="BI12" s="14" t="s">
        <v>68</v>
      </c>
      <c r="BJ12" s="40" t="s">
        <v>1</v>
      </c>
      <c r="BK12" s="3" t="s">
        <v>302</v>
      </c>
      <c r="BL12" s="39" t="s">
        <v>326</v>
      </c>
      <c r="BM12" s="3" t="s">
        <v>304</v>
      </c>
      <c r="BN12"/>
      <c r="BO12" s="39"/>
      <c r="BP12" s="14" t="s">
        <v>323</v>
      </c>
      <c r="BQ12"/>
      <c r="BR12" s="3"/>
      <c r="BS12" s="3" t="s">
        <v>6</v>
      </c>
      <c r="BT12" s="3" t="s">
        <v>44</v>
      </c>
      <c r="BU12" s="3" t="s">
        <v>321</v>
      </c>
      <c r="BV12"/>
      <c r="BW12" s="3" t="s">
        <v>324</v>
      </c>
      <c r="BX12" s="3" t="s">
        <v>30</v>
      </c>
      <c r="BY12" s="3" t="s">
        <v>324</v>
      </c>
      <c r="BZ12" s="3" t="s">
        <v>6</v>
      </c>
      <c r="CA12" s="3" t="s">
        <v>325</v>
      </c>
      <c r="CB12"/>
      <c r="CC12" s="3" t="s">
        <v>324</v>
      </c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</row>
    <row r="13" spans="2:108" ht="18" customHeight="1">
      <c r="B13" s="81"/>
      <c r="C13" s="150">
        <v>9</v>
      </c>
      <c r="D13" s="138" t="s">
        <v>424</v>
      </c>
      <c r="E13" s="44" t="str">
        <f t="shared" si="1"/>
        <v>Lineman Dark Elf</v>
      </c>
      <c r="F13" s="45">
        <f t="shared" si="2"/>
        <v>6</v>
      </c>
      <c r="G13" s="45">
        <f t="shared" si="3"/>
        <v>3</v>
      </c>
      <c r="H13" s="45">
        <f t="shared" si="4"/>
        <v>4</v>
      </c>
      <c r="I13" s="45">
        <f t="shared" si="5"/>
        <v>8</v>
      </c>
      <c r="J13" s="46">
        <f t="shared" si="6"/>
        <v>0</v>
      </c>
      <c r="K13" s="47" t="s">
        <v>433</v>
      </c>
      <c r="L13" s="132"/>
      <c r="M13" s="132"/>
      <c r="N13" s="48" t="str">
        <f t="shared" si="7"/>
        <v>2</v>
      </c>
      <c r="O13" s="48" t="str">
        <f t="shared" si="8"/>
        <v>GA</v>
      </c>
      <c r="P13" s="48" t="str">
        <f t="shared" si="9"/>
        <v>SP</v>
      </c>
      <c r="Q13" s="116">
        <v>40</v>
      </c>
      <c r="R13" s="49"/>
      <c r="S13" s="49"/>
      <c r="T13" s="49"/>
      <c r="U13" s="49"/>
      <c r="V13" s="135"/>
      <c r="W13" s="135">
        <v>4</v>
      </c>
      <c r="X13" s="135">
        <v>1</v>
      </c>
      <c r="Y13" s="135">
        <v>2</v>
      </c>
      <c r="Z13" s="135">
        <v>2</v>
      </c>
      <c r="AA13" s="109">
        <f t="shared" si="10"/>
        <v>21</v>
      </c>
      <c r="AB13" s="140">
        <f t="shared" si="18"/>
      </c>
      <c r="AC13" s="141">
        <f t="shared" si="19"/>
        <v>110000</v>
      </c>
      <c r="AD13" s="89"/>
      <c r="AE13" s="1"/>
      <c r="AF13" s="16">
        <v>2</v>
      </c>
      <c r="AG13" s="12">
        <f t="shared" si="11"/>
        <v>6</v>
      </c>
      <c r="AH13" s="12">
        <f t="shared" si="12"/>
        <v>3</v>
      </c>
      <c r="AI13" s="12">
        <f t="shared" si="13"/>
        <v>4</v>
      </c>
      <c r="AJ13" s="12">
        <f t="shared" si="14"/>
        <v>8</v>
      </c>
      <c r="AK13" s="7">
        <f t="shared" si="15"/>
        <v>110000</v>
      </c>
      <c r="AL13" s="64">
        <f t="shared" si="16"/>
        <v>11</v>
      </c>
      <c r="AM13" s="71" t="s">
        <v>92</v>
      </c>
      <c r="AN13" s="38">
        <v>6</v>
      </c>
      <c r="AO13" s="38">
        <v>4</v>
      </c>
      <c r="AP13" s="38">
        <v>2</v>
      </c>
      <c r="AQ13" s="38">
        <v>9</v>
      </c>
      <c r="AR13" s="20" t="s">
        <v>93</v>
      </c>
      <c r="AS13" s="74">
        <v>130000</v>
      </c>
      <c r="AT13" s="74" t="s">
        <v>76</v>
      </c>
      <c r="AU13" s="74" t="s">
        <v>71</v>
      </c>
      <c r="AV13" s="174"/>
      <c r="AW13" s="6">
        <v>10</v>
      </c>
      <c r="AX13" s="31" t="s">
        <v>143</v>
      </c>
      <c r="AY13" s="5">
        <v>50000</v>
      </c>
      <c r="AZ13" s="5"/>
      <c r="BA13" s="34">
        <f t="shared" si="17"/>
      </c>
      <c r="BB13" s="2">
        <f t="shared" si="0"/>
      </c>
      <c r="BC13" s="35">
        <f>HLOOKUP(K$24,BF$4:CC$19,11,FALSE)</f>
        <v>0</v>
      </c>
      <c r="BD13" s="5"/>
      <c r="BE13" s="6"/>
      <c r="BG13" s="3" t="s">
        <v>324</v>
      </c>
      <c r="BH13" s="3" t="s">
        <v>328</v>
      </c>
      <c r="BI13" s="3" t="s">
        <v>324</v>
      </c>
      <c r="BJ13" s="3" t="s">
        <v>324</v>
      </c>
      <c r="BK13" s="3" t="s">
        <v>309</v>
      </c>
      <c r="BL13" s="3" t="s">
        <v>324</v>
      </c>
      <c r="BM13" s="3" t="s">
        <v>324</v>
      </c>
      <c r="BN13" s="3"/>
      <c r="BO13" s="3"/>
      <c r="BP13" s="3" t="s">
        <v>324</v>
      </c>
      <c r="BQ13"/>
      <c r="BR13" s="3"/>
      <c r="BS13" s="3" t="s">
        <v>4</v>
      </c>
      <c r="BT13" s="39" t="s">
        <v>334</v>
      </c>
      <c r="BU13" s="14" t="s">
        <v>322</v>
      </c>
      <c r="BV13"/>
      <c r="BW13" s="3" t="s">
        <v>7</v>
      </c>
      <c r="BX13" s="3"/>
      <c r="BY13" s="3" t="s">
        <v>330</v>
      </c>
      <c r="BZ13" s="3" t="s">
        <v>4</v>
      </c>
      <c r="CA13" s="3" t="s">
        <v>330</v>
      </c>
      <c r="CB13"/>
      <c r="CC13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</row>
    <row r="14" spans="2:108" ht="18" customHeight="1">
      <c r="B14" s="81"/>
      <c r="C14" s="150">
        <v>10</v>
      </c>
      <c r="D14" s="138" t="s">
        <v>419</v>
      </c>
      <c r="E14" s="44" t="str">
        <f t="shared" si="1"/>
        <v>Lineman Dark Elf</v>
      </c>
      <c r="F14" s="45">
        <f t="shared" si="2"/>
        <v>6</v>
      </c>
      <c r="G14" s="45">
        <f t="shared" si="3"/>
        <v>3</v>
      </c>
      <c r="H14" s="45">
        <f t="shared" si="4"/>
        <v>4</v>
      </c>
      <c r="I14" s="45">
        <f t="shared" si="5"/>
        <v>8</v>
      </c>
      <c r="J14" s="46">
        <f t="shared" si="6"/>
        <v>0</v>
      </c>
      <c r="K14" s="47" t="s">
        <v>97</v>
      </c>
      <c r="L14" s="132"/>
      <c r="M14" s="132"/>
      <c r="N14" s="48" t="str">
        <f t="shared" si="7"/>
        <v>1</v>
      </c>
      <c r="O14" s="48" t="str">
        <f t="shared" si="8"/>
        <v>GA</v>
      </c>
      <c r="P14" s="48" t="str">
        <f t="shared" si="9"/>
        <v>SP</v>
      </c>
      <c r="Q14" s="116"/>
      <c r="R14" s="49"/>
      <c r="S14" s="49"/>
      <c r="T14" s="49"/>
      <c r="U14" s="49"/>
      <c r="V14" s="135"/>
      <c r="W14" s="135">
        <v>4</v>
      </c>
      <c r="X14" s="135"/>
      <c r="Y14" s="135">
        <v>1</v>
      </c>
      <c r="Z14" s="135"/>
      <c r="AA14" s="109">
        <f t="shared" si="10"/>
        <v>6</v>
      </c>
      <c r="AB14" s="140">
        <f t="shared" si="18"/>
      </c>
      <c r="AC14" s="141">
        <f t="shared" si="19"/>
        <v>70000</v>
      </c>
      <c r="AD14" s="89"/>
      <c r="AE14" s="1"/>
      <c r="AF14" s="16">
        <v>2</v>
      </c>
      <c r="AG14" s="12">
        <f t="shared" si="11"/>
        <v>6</v>
      </c>
      <c r="AH14" s="12">
        <f t="shared" si="12"/>
        <v>3</v>
      </c>
      <c r="AI14" s="12">
        <f t="shared" si="13"/>
        <v>4</v>
      </c>
      <c r="AJ14" s="12">
        <f t="shared" si="14"/>
        <v>8</v>
      </c>
      <c r="AK14" s="7">
        <f t="shared" si="15"/>
        <v>70000</v>
      </c>
      <c r="AL14" s="65">
        <f t="shared" si="16"/>
        <v>12</v>
      </c>
      <c r="AM14" s="66" t="s">
        <v>94</v>
      </c>
      <c r="AN14" s="67">
        <v>5</v>
      </c>
      <c r="AO14" s="67">
        <v>5</v>
      </c>
      <c r="AP14" s="67">
        <v>2</v>
      </c>
      <c r="AQ14" s="67">
        <v>8</v>
      </c>
      <c r="AR14" s="68" t="s">
        <v>86</v>
      </c>
      <c r="AS14" s="69">
        <v>150000</v>
      </c>
      <c r="AT14" s="69" t="s">
        <v>95</v>
      </c>
      <c r="AU14" s="69" t="s">
        <v>8</v>
      </c>
      <c r="AV14" s="175"/>
      <c r="AW14" s="6">
        <v>11</v>
      </c>
      <c r="AX14" s="31" t="s">
        <v>146</v>
      </c>
      <c r="AY14" s="5">
        <v>50000</v>
      </c>
      <c r="AZ14" s="5"/>
      <c r="BA14" s="34">
        <f t="shared" si="17"/>
      </c>
      <c r="BB14" s="2">
        <f t="shared" si="0"/>
      </c>
      <c r="BC14" s="35">
        <f>HLOOKUP(K$24,BF$4:CC$19,12,FALSE)</f>
        <v>0</v>
      </c>
      <c r="BD14" s="5"/>
      <c r="BE14" s="6"/>
      <c r="BG14" s="3" t="s">
        <v>7</v>
      </c>
      <c r="BH14" s="3" t="s">
        <v>333</v>
      </c>
      <c r="BI14" s="3" t="s">
        <v>69</v>
      </c>
      <c r="BJ14" s="3"/>
      <c r="BK14" s="3" t="s">
        <v>324</v>
      </c>
      <c r="BL14" s="3"/>
      <c r="BM14" s="3" t="s">
        <v>325</v>
      </c>
      <c r="BN14" s="3"/>
      <c r="BO14" s="3"/>
      <c r="BP14" s="3" t="s">
        <v>327</v>
      </c>
      <c r="BQ14"/>
      <c r="BR14" s="3"/>
      <c r="BS14" s="3" t="s">
        <v>3</v>
      </c>
      <c r="BT14" s="3" t="s">
        <v>324</v>
      </c>
      <c r="BU14" s="3" t="s">
        <v>324</v>
      </c>
      <c r="BV14"/>
      <c r="BW14" s="3" t="s">
        <v>329</v>
      </c>
      <c r="BX14" s="3"/>
      <c r="BY14" s="3"/>
      <c r="BZ14" s="3"/>
      <c r="CA14" s="3"/>
      <c r="CB14"/>
      <c r="CC14" s="3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</row>
    <row r="15" spans="2:108" ht="18" customHeight="1">
      <c r="B15" s="81"/>
      <c r="C15" s="150">
        <v>11</v>
      </c>
      <c r="D15" s="138" t="s">
        <v>425</v>
      </c>
      <c r="E15" s="44" t="str">
        <f t="shared" si="1"/>
        <v>Lineman Dark Elf</v>
      </c>
      <c r="F15" s="45">
        <f t="shared" si="2"/>
        <v>7</v>
      </c>
      <c r="G15" s="45">
        <f t="shared" si="3"/>
        <v>3</v>
      </c>
      <c r="H15" s="45">
        <f t="shared" si="4"/>
        <v>4</v>
      </c>
      <c r="I15" s="45">
        <f t="shared" si="5"/>
        <v>8</v>
      </c>
      <c r="J15" s="46">
        <f t="shared" si="6"/>
        <v>0</v>
      </c>
      <c r="K15" s="47" t="s">
        <v>97</v>
      </c>
      <c r="L15" s="132"/>
      <c r="M15" s="132" t="s">
        <v>22</v>
      </c>
      <c r="N15" s="48" t="str">
        <f t="shared" si="7"/>
        <v>2</v>
      </c>
      <c r="O15" s="48" t="str">
        <f t="shared" si="8"/>
        <v>GA</v>
      </c>
      <c r="P15" s="48" t="str">
        <f t="shared" si="9"/>
        <v>SP</v>
      </c>
      <c r="Q15" s="116">
        <v>50</v>
      </c>
      <c r="R15" s="49">
        <v>1</v>
      </c>
      <c r="S15" s="49"/>
      <c r="T15" s="49"/>
      <c r="U15" s="49"/>
      <c r="V15" s="135"/>
      <c r="W15" s="135"/>
      <c r="X15" s="135">
        <v>2</v>
      </c>
      <c r="Y15" s="135">
        <v>1</v>
      </c>
      <c r="Z15" s="135">
        <v>2</v>
      </c>
      <c r="AA15" s="109">
        <f t="shared" si="10"/>
        <v>18</v>
      </c>
      <c r="AB15" s="140">
        <f t="shared" si="18"/>
      </c>
      <c r="AC15" s="141">
        <f t="shared" si="19"/>
        <v>120000</v>
      </c>
      <c r="AD15" s="89"/>
      <c r="AE15" s="1"/>
      <c r="AF15" s="16">
        <v>2</v>
      </c>
      <c r="AG15" s="12">
        <f t="shared" si="11"/>
        <v>6</v>
      </c>
      <c r="AH15" s="12">
        <f t="shared" si="12"/>
        <v>3</v>
      </c>
      <c r="AI15" s="12">
        <f t="shared" si="13"/>
        <v>4</v>
      </c>
      <c r="AJ15" s="12">
        <f t="shared" si="14"/>
        <v>8</v>
      </c>
      <c r="AK15" s="7">
        <f t="shared" si="15"/>
        <v>120000</v>
      </c>
      <c r="AL15" s="64">
        <v>13</v>
      </c>
      <c r="AM15" s="3" t="s">
        <v>385</v>
      </c>
      <c r="AN15" s="4">
        <v>6</v>
      </c>
      <c r="AO15" s="4">
        <v>3</v>
      </c>
      <c r="AP15" s="4">
        <v>3</v>
      </c>
      <c r="AQ15" s="4">
        <v>8</v>
      </c>
      <c r="AR15" s="20"/>
      <c r="AS15" s="5">
        <v>50000</v>
      </c>
      <c r="AT15" s="5" t="s">
        <v>393</v>
      </c>
      <c r="AU15" s="5" t="s">
        <v>45</v>
      </c>
      <c r="AV15" s="180" t="s">
        <v>391</v>
      </c>
      <c r="AW15" s="6">
        <v>12</v>
      </c>
      <c r="AX15" s="32" t="s">
        <v>52</v>
      </c>
      <c r="AY15" s="5">
        <v>70000</v>
      </c>
      <c r="AZ15" s="5"/>
      <c r="BA15" s="34">
        <f t="shared" si="17"/>
      </c>
      <c r="BB15" s="2">
        <f t="shared" si="0"/>
      </c>
      <c r="BC15" s="35">
        <f>HLOOKUP(K$24,BF$4:CC$19,13,FALSE)</f>
        <v>0</v>
      </c>
      <c r="BD15" s="5"/>
      <c r="BE15" s="6"/>
      <c r="BG15" s="3"/>
      <c r="BH15"/>
      <c r="BI15" s="3" t="s">
        <v>333</v>
      </c>
      <c r="BJ15" s="3"/>
      <c r="BK15" s="3" t="s">
        <v>332</v>
      </c>
      <c r="BL15" s="3"/>
      <c r="BM15" s="3" t="s">
        <v>7</v>
      </c>
      <c r="BN15" s="3"/>
      <c r="BO15" s="3"/>
      <c r="BP15" s="3" t="s">
        <v>332</v>
      </c>
      <c r="BQ15" s="3"/>
      <c r="BR15" s="3"/>
      <c r="BS15"/>
      <c r="BT15" s="3" t="s">
        <v>3</v>
      </c>
      <c r="BU15" s="3" t="s">
        <v>7</v>
      </c>
      <c r="BV15"/>
      <c r="BW15" s="3" t="s">
        <v>69</v>
      </c>
      <c r="BX15" s="3"/>
      <c r="BY15" s="3"/>
      <c r="BZ15"/>
      <c r="CA15"/>
      <c r="CB15" s="3"/>
      <c r="CC15" s="3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</row>
    <row r="16" spans="2:108" ht="18" customHeight="1">
      <c r="B16" s="81"/>
      <c r="C16" s="150">
        <v>12</v>
      </c>
      <c r="D16" s="138" t="s">
        <v>430</v>
      </c>
      <c r="E16" s="44" t="str">
        <f t="shared" si="1"/>
        <v>Blitzer Dark Elf</v>
      </c>
      <c r="F16" s="45">
        <f t="shared" si="2"/>
        <v>7</v>
      </c>
      <c r="G16" s="45">
        <f t="shared" si="3"/>
        <v>3</v>
      </c>
      <c r="H16" s="45">
        <f t="shared" si="4"/>
        <v>4</v>
      </c>
      <c r="I16" s="45">
        <f t="shared" si="5"/>
        <v>8</v>
      </c>
      <c r="J16" s="46" t="str">
        <f t="shared" si="6"/>
        <v>Block</v>
      </c>
      <c r="K16" s="47" t="s">
        <v>434</v>
      </c>
      <c r="L16" s="132"/>
      <c r="M16" s="132"/>
      <c r="N16" s="48" t="str">
        <f t="shared" si="7"/>
        <v>2</v>
      </c>
      <c r="O16" s="48" t="str">
        <f t="shared" si="8"/>
        <v>GA</v>
      </c>
      <c r="P16" s="48" t="str">
        <f t="shared" si="9"/>
        <v>SP</v>
      </c>
      <c r="Q16" s="116">
        <v>40</v>
      </c>
      <c r="R16" s="49"/>
      <c r="S16" s="49"/>
      <c r="T16" s="49"/>
      <c r="U16" s="49"/>
      <c r="V16" s="135"/>
      <c r="W16" s="135">
        <v>1</v>
      </c>
      <c r="X16" s="135">
        <v>5</v>
      </c>
      <c r="Y16" s="135"/>
      <c r="Z16" s="135"/>
      <c r="AA16" s="109">
        <f t="shared" si="10"/>
        <v>16</v>
      </c>
      <c r="AB16" s="140">
        <f t="shared" si="18"/>
      </c>
      <c r="AC16" s="141">
        <f t="shared" si="19"/>
        <v>140000</v>
      </c>
      <c r="AD16" s="89"/>
      <c r="AE16" s="1"/>
      <c r="AF16" s="16">
        <v>5</v>
      </c>
      <c r="AG16" s="12">
        <f t="shared" si="11"/>
        <v>7</v>
      </c>
      <c r="AH16" s="12">
        <f t="shared" si="12"/>
        <v>3</v>
      </c>
      <c r="AI16" s="12">
        <f t="shared" si="13"/>
        <v>4</v>
      </c>
      <c r="AJ16" s="12">
        <f t="shared" si="14"/>
        <v>8</v>
      </c>
      <c r="AK16" s="7">
        <f t="shared" si="15"/>
        <v>140000</v>
      </c>
      <c r="AL16" s="64">
        <v>14</v>
      </c>
      <c r="AM16" s="3" t="s">
        <v>386</v>
      </c>
      <c r="AN16" s="4">
        <v>6</v>
      </c>
      <c r="AO16" s="4">
        <v>2</v>
      </c>
      <c r="AP16" s="4">
        <v>3</v>
      </c>
      <c r="AQ16" s="4">
        <v>7</v>
      </c>
      <c r="AR16" s="20" t="s">
        <v>410</v>
      </c>
      <c r="AS16" s="5">
        <v>40000</v>
      </c>
      <c r="AT16" s="5" t="s">
        <v>394</v>
      </c>
      <c r="AU16" s="5" t="s">
        <v>136</v>
      </c>
      <c r="AV16" s="181"/>
      <c r="AW16" s="6">
        <v>13</v>
      </c>
      <c r="AX16" s="32" t="s">
        <v>161</v>
      </c>
      <c r="AY16" s="5">
        <v>60000</v>
      </c>
      <c r="AZ16" s="5"/>
      <c r="BA16" s="34">
        <f t="shared" si="17"/>
      </c>
      <c r="BB16" s="2">
        <f t="shared" si="0"/>
      </c>
      <c r="BC16" s="35">
        <f>HLOOKUP(K$24,BF$4:CC$19,14,FALSE)</f>
        <v>0</v>
      </c>
      <c r="BD16" s="5"/>
      <c r="BE16" s="6"/>
      <c r="BG16" s="3"/>
      <c r="BH16"/>
      <c r="BI16"/>
      <c r="BJ16" s="3"/>
      <c r="BK16" s="3"/>
      <c r="BL16" s="3"/>
      <c r="BM16" s="3" t="s">
        <v>329</v>
      </c>
      <c r="BN16" s="3"/>
      <c r="BO16" s="3"/>
      <c r="BP16" s="3"/>
      <c r="BQ16" s="3"/>
      <c r="BR16" s="3"/>
      <c r="BS16"/>
      <c r="BT16" s="3" t="s">
        <v>332</v>
      </c>
      <c r="BU16" s="3"/>
      <c r="BV16" s="3"/>
      <c r="BW16" s="3" t="s">
        <v>331</v>
      </c>
      <c r="BX16" s="3"/>
      <c r="BY16" s="3"/>
      <c r="BZ16"/>
      <c r="CA16"/>
      <c r="CB16" s="3"/>
      <c r="CC16" s="3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</row>
    <row r="17" spans="2:108" ht="18" customHeight="1">
      <c r="B17" s="81"/>
      <c r="C17" s="150">
        <v>13</v>
      </c>
      <c r="D17" s="138" t="s">
        <v>417</v>
      </c>
      <c r="E17" s="44" t="str">
        <f t="shared" si="1"/>
        <v>Assassin</v>
      </c>
      <c r="F17" s="45">
        <f t="shared" si="2"/>
        <v>6</v>
      </c>
      <c r="G17" s="45">
        <f t="shared" si="3"/>
        <v>3</v>
      </c>
      <c r="H17" s="45">
        <f t="shared" si="4"/>
        <v>4</v>
      </c>
      <c r="I17" s="45">
        <f t="shared" si="5"/>
        <v>7</v>
      </c>
      <c r="J17" s="46" t="str">
        <f t="shared" si="6"/>
        <v>Shadowing, Stab</v>
      </c>
      <c r="K17" s="47"/>
      <c r="L17" s="132"/>
      <c r="M17" s="132"/>
      <c r="N17" s="48">
        <f t="shared" si="7"/>
      </c>
      <c r="O17" s="48" t="str">
        <f t="shared" si="8"/>
        <v>GA</v>
      </c>
      <c r="P17" s="48" t="str">
        <f t="shared" si="9"/>
        <v>SP</v>
      </c>
      <c r="Q17" s="116"/>
      <c r="R17" s="49"/>
      <c r="S17" s="49"/>
      <c r="T17" s="49"/>
      <c r="U17" s="49"/>
      <c r="V17" s="135"/>
      <c r="W17" s="135">
        <v>1</v>
      </c>
      <c r="X17" s="135"/>
      <c r="Y17" s="135"/>
      <c r="Z17" s="135"/>
      <c r="AA17" s="109">
        <f t="shared" si="10"/>
        <v>1</v>
      </c>
      <c r="AB17" s="140">
        <f t="shared" si="18"/>
      </c>
      <c r="AC17" s="141">
        <f t="shared" si="19"/>
        <v>90000</v>
      </c>
      <c r="AD17" s="89"/>
      <c r="AE17" s="1"/>
      <c r="AF17" s="16">
        <v>4</v>
      </c>
      <c r="AG17" s="12">
        <f t="shared" si="11"/>
        <v>6</v>
      </c>
      <c r="AH17" s="12">
        <f t="shared" si="12"/>
        <v>3</v>
      </c>
      <c r="AI17" s="12">
        <f t="shared" si="13"/>
        <v>4</v>
      </c>
      <c r="AJ17" s="12">
        <f t="shared" si="14"/>
        <v>7</v>
      </c>
      <c r="AK17" s="7">
        <f t="shared" si="15"/>
        <v>90000</v>
      </c>
      <c r="AL17" s="64">
        <v>15</v>
      </c>
      <c r="AM17" s="3" t="s">
        <v>387</v>
      </c>
      <c r="AN17" s="4">
        <v>7</v>
      </c>
      <c r="AO17" s="4">
        <v>3</v>
      </c>
      <c r="AP17" s="4">
        <v>3</v>
      </c>
      <c r="AQ17" s="4">
        <v>7</v>
      </c>
      <c r="AR17" s="20" t="s">
        <v>392</v>
      </c>
      <c r="AS17" s="5">
        <v>50000</v>
      </c>
      <c r="AT17" s="5" t="s">
        <v>47</v>
      </c>
      <c r="AU17" s="5" t="s">
        <v>73</v>
      </c>
      <c r="AV17" s="181"/>
      <c r="AW17" s="6">
        <v>14</v>
      </c>
      <c r="AX17" s="32" t="s">
        <v>166</v>
      </c>
      <c r="AY17" s="5">
        <v>70000</v>
      </c>
      <c r="AZ17" s="5"/>
      <c r="BA17" s="34">
        <f t="shared" si="17"/>
      </c>
      <c r="BB17" s="2">
        <f t="shared" si="0"/>
      </c>
      <c r="BC17" s="35">
        <f>HLOOKUP(K$24,BF$4:CC$19,15,FALSE)</f>
        <v>0</v>
      </c>
      <c r="BD17" s="5"/>
      <c r="BE17" s="6"/>
      <c r="BG17" s="3"/>
      <c r="BH17"/>
      <c r="BI17"/>
      <c r="BJ17" s="3"/>
      <c r="BK17" s="3"/>
      <c r="BL17" s="3"/>
      <c r="BM17" s="3"/>
      <c r="BN17" s="3"/>
      <c r="BO17" s="3"/>
      <c r="BP17" s="3"/>
      <c r="BQ17" s="3"/>
      <c r="BR17" s="3"/>
      <c r="BS17"/>
      <c r="BU17" s="3"/>
      <c r="BV17" s="3"/>
      <c r="BW17" s="3"/>
      <c r="BX17" s="3"/>
      <c r="BY17" s="3"/>
      <c r="BZ17"/>
      <c r="CA17"/>
      <c r="CB17" s="3"/>
      <c r="CC17" s="3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2:108" ht="18" customHeight="1">
      <c r="B18" s="81"/>
      <c r="C18" s="150">
        <v>14</v>
      </c>
      <c r="D18" s="138"/>
      <c r="E18" s="44">
        <f t="shared" si="1"/>
      </c>
      <c r="F18" s="45">
        <f t="shared" si="2"/>
      </c>
      <c r="G18" s="45">
        <f t="shared" si="3"/>
      </c>
      <c r="H18" s="45">
        <f t="shared" si="4"/>
      </c>
      <c r="I18" s="45">
        <f t="shared" si="5"/>
      </c>
      <c r="J18" s="46">
        <f t="shared" si="6"/>
      </c>
      <c r="K18" s="47"/>
      <c r="L18" s="132"/>
      <c r="M18" s="132"/>
      <c r="N18" s="48">
        <f t="shared" si="7"/>
      </c>
      <c r="O18" s="48">
        <f t="shared" si="8"/>
      </c>
      <c r="P18" s="48">
        <f t="shared" si="9"/>
      </c>
      <c r="Q18" s="116"/>
      <c r="R18" s="49"/>
      <c r="S18" s="49"/>
      <c r="T18" s="49"/>
      <c r="U18" s="49"/>
      <c r="V18" s="135"/>
      <c r="W18" s="135"/>
      <c r="X18" s="135"/>
      <c r="Y18" s="135"/>
      <c r="Z18" s="135"/>
      <c r="AA18" s="109">
        <f t="shared" si="10"/>
        <v>0</v>
      </c>
      <c r="AB18" s="140">
        <f t="shared" si="18"/>
      </c>
      <c r="AC18" s="141">
        <f t="shared" si="19"/>
        <v>0</v>
      </c>
      <c r="AD18" s="89"/>
      <c r="AE18" s="1"/>
      <c r="AF18" s="16">
        <v>1</v>
      </c>
      <c r="AG18" s="12" t="e">
        <f t="shared" si="11"/>
        <v>#N/A</v>
      </c>
      <c r="AH18" s="12" t="e">
        <f t="shared" si="12"/>
        <v>#N/A</v>
      </c>
      <c r="AI18" s="12" t="e">
        <f t="shared" si="13"/>
        <v>#N/A</v>
      </c>
      <c r="AJ18" s="12" t="e">
        <f t="shared" si="14"/>
        <v>#N/A</v>
      </c>
      <c r="AK18" s="7">
        <f t="shared" si="15"/>
        <v>0</v>
      </c>
      <c r="AL18" s="64">
        <v>16</v>
      </c>
      <c r="AM18" s="3" t="s">
        <v>388</v>
      </c>
      <c r="AN18" s="4">
        <v>6</v>
      </c>
      <c r="AO18" s="4">
        <v>3</v>
      </c>
      <c r="AP18" s="4">
        <v>4</v>
      </c>
      <c r="AQ18" s="4">
        <v>8</v>
      </c>
      <c r="AR18" s="20" t="s">
        <v>392</v>
      </c>
      <c r="AS18" s="5">
        <v>70000</v>
      </c>
      <c r="AT18" s="5" t="s">
        <v>395</v>
      </c>
      <c r="AU18" s="5" t="s">
        <v>75</v>
      </c>
      <c r="AV18" s="181"/>
      <c r="AW18" s="6">
        <v>15</v>
      </c>
      <c r="AX18" s="31" t="s">
        <v>38</v>
      </c>
      <c r="AY18" s="5">
        <v>60000</v>
      </c>
      <c r="AZ18" s="5"/>
      <c r="BA18" s="34">
        <f t="shared" si="17"/>
      </c>
      <c r="BB18" s="2">
        <f t="shared" si="0"/>
      </c>
      <c r="BC18" s="35">
        <f>HLOOKUP(K$24,BF$4:CC$19,16,FALSE)</f>
        <v>0</v>
      </c>
      <c r="BD18" s="5"/>
      <c r="BE18" s="6"/>
      <c r="BF18" s="3"/>
      <c r="BG18" s="3"/>
      <c r="BH18"/>
      <c r="BI18"/>
      <c r="BJ18" s="3"/>
      <c r="BK18" s="3"/>
      <c r="BL18" s="3"/>
      <c r="BM18" s="3"/>
      <c r="BN18" s="8"/>
      <c r="BO18" s="3"/>
      <c r="BP18" s="3"/>
      <c r="BQ18" s="3"/>
      <c r="BR18" s="3"/>
      <c r="BS18"/>
      <c r="BT18" s="3"/>
      <c r="BU18" s="3"/>
      <c r="BV18" s="3"/>
      <c r="BW18" s="3"/>
      <c r="BX18" s="3"/>
      <c r="BY18" s="3"/>
      <c r="BZ18"/>
      <c r="CA18"/>
      <c r="CB18" s="33"/>
      <c r="CC18" s="3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</row>
    <row r="19" spans="2:108" ht="18" customHeight="1">
      <c r="B19" s="81"/>
      <c r="C19" s="150">
        <v>15</v>
      </c>
      <c r="D19" s="138"/>
      <c r="E19" s="44">
        <f t="shared" si="1"/>
      </c>
      <c r="F19" s="45">
        <f t="shared" si="2"/>
      </c>
      <c r="G19" s="45">
        <f t="shared" si="3"/>
      </c>
      <c r="H19" s="45">
        <f t="shared" si="4"/>
      </c>
      <c r="I19" s="45">
        <f t="shared" si="5"/>
      </c>
      <c r="J19" s="46">
        <f t="shared" si="6"/>
      </c>
      <c r="K19" s="47"/>
      <c r="L19" s="132"/>
      <c r="M19" s="132"/>
      <c r="N19" s="48">
        <f t="shared" si="7"/>
      </c>
      <c r="O19" s="48">
        <f t="shared" si="8"/>
      </c>
      <c r="P19" s="48">
        <f t="shared" si="9"/>
      </c>
      <c r="Q19" s="116"/>
      <c r="R19" s="49"/>
      <c r="S19" s="49"/>
      <c r="T19" s="49"/>
      <c r="U19" s="49"/>
      <c r="V19" s="135"/>
      <c r="W19" s="135"/>
      <c r="X19" s="135"/>
      <c r="Y19" s="135"/>
      <c r="Z19" s="135"/>
      <c r="AA19" s="109">
        <f t="shared" si="10"/>
        <v>0</v>
      </c>
      <c r="AB19" s="140">
        <f t="shared" si="18"/>
      </c>
      <c r="AC19" s="141">
        <f t="shared" si="19"/>
        <v>0</v>
      </c>
      <c r="AD19" s="89"/>
      <c r="AE19" s="1"/>
      <c r="AF19" s="16">
        <v>1</v>
      </c>
      <c r="AG19" s="12" t="e">
        <f t="shared" si="11"/>
        <v>#N/A</v>
      </c>
      <c r="AH19" s="12" t="e">
        <f t="shared" si="12"/>
        <v>#N/A</v>
      </c>
      <c r="AI19" s="12" t="e">
        <f t="shared" si="13"/>
        <v>#N/A</v>
      </c>
      <c r="AJ19" s="12" t="e">
        <f t="shared" si="14"/>
        <v>#N/A</v>
      </c>
      <c r="AK19" s="7">
        <f t="shared" si="15"/>
        <v>0</v>
      </c>
      <c r="AL19" s="64">
        <v>17</v>
      </c>
      <c r="AM19" s="3" t="s">
        <v>389</v>
      </c>
      <c r="AN19" s="4">
        <v>4</v>
      </c>
      <c r="AO19" s="4">
        <v>5</v>
      </c>
      <c r="AP19" s="4">
        <v>1</v>
      </c>
      <c r="AQ19" s="4">
        <v>9</v>
      </c>
      <c r="AR19" s="20" t="s">
        <v>135</v>
      </c>
      <c r="AS19" s="5">
        <v>110000</v>
      </c>
      <c r="AT19" s="5" t="s">
        <v>95</v>
      </c>
      <c r="AU19" s="5" t="s">
        <v>8</v>
      </c>
      <c r="AV19" s="181"/>
      <c r="AW19" s="6">
        <v>16</v>
      </c>
      <c r="AX19" s="32" t="s">
        <v>54</v>
      </c>
      <c r="AY19" s="5">
        <v>70000</v>
      </c>
      <c r="AZ19" s="5"/>
      <c r="BA19" s="6"/>
      <c r="BB19" s="5"/>
      <c r="BC19" s="35"/>
      <c r="BD19" s="5"/>
      <c r="BE19" s="6"/>
      <c r="BF19" s="8"/>
      <c r="BG19" s="8"/>
      <c r="BH19" s="9"/>
      <c r="BI19" s="9"/>
      <c r="BJ19" s="8"/>
      <c r="BK19" s="9"/>
      <c r="BL19" s="8"/>
      <c r="BM19" s="8"/>
      <c r="BN19" s="8"/>
      <c r="BO19" s="8"/>
      <c r="BP19" s="9"/>
      <c r="BQ19" s="8"/>
      <c r="BR19" s="9"/>
      <c r="BS19" s="9"/>
      <c r="BT19" s="9"/>
      <c r="BU19" s="9"/>
      <c r="BV19" s="9"/>
      <c r="BW19" s="9"/>
      <c r="BX19" s="9"/>
      <c r="BY19" s="9"/>
      <c r="BZ19" s="8"/>
      <c r="CA19" s="8"/>
      <c r="CB19" s="9"/>
      <c r="CC19" s="8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</row>
    <row r="20" spans="2:108" ht="18" customHeight="1" thickBot="1">
      <c r="B20" s="81"/>
      <c r="C20" s="151">
        <v>16</v>
      </c>
      <c r="D20" s="139"/>
      <c r="E20" s="57">
        <f t="shared" si="1"/>
      </c>
      <c r="F20" s="58">
        <f t="shared" si="2"/>
      </c>
      <c r="G20" s="58">
        <f t="shared" si="3"/>
      </c>
      <c r="H20" s="58">
        <f t="shared" si="4"/>
      </c>
      <c r="I20" s="58">
        <f t="shared" si="5"/>
      </c>
      <c r="J20" s="105">
        <f t="shared" si="6"/>
      </c>
      <c r="K20" s="106"/>
      <c r="L20" s="133"/>
      <c r="M20" s="133"/>
      <c r="N20" s="107">
        <f t="shared" si="7"/>
      </c>
      <c r="O20" s="107">
        <f t="shared" si="8"/>
      </c>
      <c r="P20" s="107">
        <f t="shared" si="9"/>
      </c>
      <c r="Q20" s="116"/>
      <c r="R20" s="108"/>
      <c r="S20" s="108"/>
      <c r="T20" s="108"/>
      <c r="U20" s="108"/>
      <c r="V20" s="136"/>
      <c r="W20" s="136"/>
      <c r="X20" s="136"/>
      <c r="Y20" s="136"/>
      <c r="Z20" s="136"/>
      <c r="AA20" s="109">
        <f t="shared" si="10"/>
        <v>0</v>
      </c>
      <c r="AB20" s="140">
        <f t="shared" si="18"/>
      </c>
      <c r="AC20" s="141">
        <f>IF(L20&lt;&gt;"",(IF(L20="M","")),(AK20))</f>
        <v>0</v>
      </c>
      <c r="AD20" s="89"/>
      <c r="AE20" s="1"/>
      <c r="AF20" s="16">
        <v>1</v>
      </c>
      <c r="AG20" s="12" t="e">
        <f t="shared" si="11"/>
        <v>#N/A</v>
      </c>
      <c r="AH20" s="12" t="e">
        <f t="shared" si="12"/>
        <v>#N/A</v>
      </c>
      <c r="AI20" s="12" t="e">
        <f t="shared" si="13"/>
        <v>#N/A</v>
      </c>
      <c r="AJ20" s="12" t="e">
        <f t="shared" si="14"/>
        <v>#N/A</v>
      </c>
      <c r="AK20" s="7">
        <f t="shared" si="15"/>
        <v>0</v>
      </c>
      <c r="AL20" s="64">
        <v>18</v>
      </c>
      <c r="AM20" s="3" t="s">
        <v>390</v>
      </c>
      <c r="AN20" s="4">
        <v>5</v>
      </c>
      <c r="AO20" s="4">
        <v>5</v>
      </c>
      <c r="AP20" s="4">
        <v>2</v>
      </c>
      <c r="AQ20" s="4">
        <v>9</v>
      </c>
      <c r="AR20" s="20" t="s">
        <v>154</v>
      </c>
      <c r="AS20" s="5">
        <v>140000</v>
      </c>
      <c r="AT20" s="5" t="s">
        <v>95</v>
      </c>
      <c r="AU20" s="5" t="s">
        <v>8</v>
      </c>
      <c r="AV20" s="182"/>
      <c r="AW20" s="6">
        <v>17</v>
      </c>
      <c r="AX20" s="32" t="s">
        <v>51</v>
      </c>
      <c r="AY20" s="5">
        <v>70000</v>
      </c>
      <c r="AZ20" s="5"/>
      <c r="BA20" s="6"/>
      <c r="BB20" s="5"/>
      <c r="BC20" s="35"/>
      <c r="BD20" s="5"/>
      <c r="BE20" s="6"/>
      <c r="BF20" s="8"/>
      <c r="BG20" s="8"/>
      <c r="BH20" s="9"/>
      <c r="BI20" s="9"/>
      <c r="BJ20" s="8"/>
      <c r="BK20" s="9"/>
      <c r="BL20" s="8"/>
      <c r="BM20" s="8"/>
      <c r="BN20" s="8"/>
      <c r="BO20" s="8"/>
      <c r="BP20" s="9"/>
      <c r="BQ20" s="8"/>
      <c r="BR20" s="9"/>
      <c r="BS20" s="9"/>
      <c r="BT20" s="9"/>
      <c r="BU20" s="9"/>
      <c r="BV20" s="9"/>
      <c r="BW20" s="9"/>
      <c r="BX20" s="9"/>
      <c r="BY20" s="9"/>
      <c r="BZ20" s="8"/>
      <c r="CA20" s="8"/>
      <c r="CB20" s="9"/>
      <c r="CC20" s="8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</row>
    <row r="21" spans="2:108" ht="17.25" customHeight="1" thickBot="1">
      <c r="B21" s="81"/>
      <c r="C21" s="161" t="s">
        <v>190</v>
      </c>
      <c r="D21" s="163"/>
      <c r="E21" s="161" t="s">
        <v>218</v>
      </c>
      <c r="F21" s="162"/>
      <c r="G21" s="162"/>
      <c r="H21" s="162"/>
      <c r="I21" s="163"/>
      <c r="J21" s="102" t="s">
        <v>67</v>
      </c>
      <c r="K21" s="142">
        <f>ROUNDDOWN((AB28/10000),0)+ROUNDDOWN((SUM(AA5:AA20)/5),0)</f>
        <v>182</v>
      </c>
      <c r="L21" s="123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2" t="s">
        <v>228</v>
      </c>
      <c r="AB21" s="186">
        <f>SUM(AC5:AC20)</f>
        <v>1320000</v>
      </c>
      <c r="AC21" s="187"/>
      <c r="AD21" s="88"/>
      <c r="AE21" s="13"/>
      <c r="AF21" s="1"/>
      <c r="AG21" s="1"/>
      <c r="AH21" s="1"/>
      <c r="AI21" s="1"/>
      <c r="AJ21" s="1"/>
      <c r="AK21" s="1"/>
      <c r="AL21" s="59">
        <v>19</v>
      </c>
      <c r="AM21" s="60" t="s">
        <v>107</v>
      </c>
      <c r="AN21" s="61">
        <v>6</v>
      </c>
      <c r="AO21" s="61">
        <v>3</v>
      </c>
      <c r="AP21" s="61">
        <v>4</v>
      </c>
      <c r="AQ21" s="61">
        <v>8</v>
      </c>
      <c r="AR21" s="62"/>
      <c r="AS21" s="63">
        <v>70000</v>
      </c>
      <c r="AT21" s="63" t="s">
        <v>72</v>
      </c>
      <c r="AU21" s="63" t="s">
        <v>75</v>
      </c>
      <c r="AV21" s="170" t="s">
        <v>96</v>
      </c>
      <c r="AW21" s="6">
        <v>18</v>
      </c>
      <c r="AX21" s="32" t="s">
        <v>194</v>
      </c>
      <c r="AY21" s="5">
        <v>60000</v>
      </c>
      <c r="AZ21" s="5"/>
      <c r="BA21" s="6"/>
      <c r="BB21" s="5"/>
      <c r="BC21" s="35"/>
      <c r="BD21" s="5"/>
      <c r="BE21" s="6"/>
      <c r="BF21" s="8"/>
      <c r="BG21" s="8"/>
      <c r="BH21" s="9"/>
      <c r="BI21" s="9"/>
      <c r="BJ21" s="8"/>
      <c r="BK21" s="9"/>
      <c r="BL21" s="8"/>
      <c r="BM21" s="8"/>
      <c r="BN21" s="8"/>
      <c r="BO21" s="8"/>
      <c r="BP21" s="9"/>
      <c r="BQ21" s="8"/>
      <c r="BR21" s="9"/>
      <c r="BS21" s="9"/>
      <c r="BT21" s="9"/>
      <c r="BU21" s="9"/>
      <c r="BV21" s="9"/>
      <c r="BW21" s="9"/>
      <c r="BX21" s="9"/>
      <c r="BY21" s="9"/>
      <c r="BZ21" s="8"/>
      <c r="CA21" s="8"/>
      <c r="CB21" s="9"/>
      <c r="CC21" s="8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</row>
    <row r="22" spans="2:108" ht="17.25" customHeight="1">
      <c r="B22" s="81"/>
      <c r="C22" s="168"/>
      <c r="D22" s="169"/>
      <c r="E22" s="157" t="s">
        <v>215</v>
      </c>
      <c r="F22" s="158"/>
      <c r="G22" s="158"/>
      <c r="H22" s="158"/>
      <c r="I22" s="158"/>
      <c r="J22" s="110" t="s">
        <v>230</v>
      </c>
      <c r="K22" s="143" t="s">
        <v>427</v>
      </c>
      <c r="L22" s="125"/>
      <c r="M22" s="126"/>
      <c r="N22" s="126"/>
      <c r="O22" s="126"/>
      <c r="P22" s="126"/>
      <c r="Q22" s="126"/>
      <c r="R22" s="126"/>
      <c r="S22" s="126"/>
      <c r="T22" s="126"/>
      <c r="U22" s="121" t="s">
        <v>220</v>
      </c>
      <c r="V22" s="56">
        <v>3</v>
      </c>
      <c r="W22" s="112" t="s">
        <v>65</v>
      </c>
      <c r="X22" s="183">
        <f>IF(K24&lt;&gt;"",VLOOKUP(K24,AX4:AY27,2,FALSE),0)</f>
        <v>50000</v>
      </c>
      <c r="Y22" s="183"/>
      <c r="Z22" s="183"/>
      <c r="AA22" s="114" t="s">
        <v>50</v>
      </c>
      <c r="AB22" s="178">
        <f>V22*X22</f>
        <v>150000</v>
      </c>
      <c r="AC22" s="179"/>
      <c r="AD22" s="88"/>
      <c r="AE22" s="13"/>
      <c r="AF22" s="1"/>
      <c r="AG22" s="1"/>
      <c r="AH22" s="1"/>
      <c r="AI22" s="1"/>
      <c r="AJ22" s="1"/>
      <c r="AK22" s="1"/>
      <c r="AL22" s="64">
        <f t="shared" si="16"/>
        <v>20</v>
      </c>
      <c r="AM22" s="3" t="s">
        <v>108</v>
      </c>
      <c r="AN22" s="4">
        <v>7</v>
      </c>
      <c r="AO22" s="4">
        <v>3</v>
      </c>
      <c r="AP22" s="4">
        <v>4</v>
      </c>
      <c r="AQ22" s="4">
        <v>7</v>
      </c>
      <c r="AR22" s="20" t="s">
        <v>98</v>
      </c>
      <c r="AS22" s="5">
        <v>80000</v>
      </c>
      <c r="AT22" s="5" t="s">
        <v>31</v>
      </c>
      <c r="AU22" s="5" t="s">
        <v>95</v>
      </c>
      <c r="AV22" s="171"/>
      <c r="AW22" s="6">
        <v>19</v>
      </c>
      <c r="AX22" s="32" t="s">
        <v>396</v>
      </c>
      <c r="AY22" s="5">
        <v>50000</v>
      </c>
      <c r="AZ22" s="5"/>
      <c r="BA22" s="6"/>
      <c r="BB22" s="5"/>
      <c r="BC22" s="35"/>
      <c r="BD22" s="5"/>
      <c r="BE22" s="6"/>
      <c r="BF22" s="8"/>
      <c r="BG22" s="8"/>
      <c r="BH22" s="9"/>
      <c r="BI22" s="9"/>
      <c r="BJ22" s="8"/>
      <c r="BK22" s="9"/>
      <c r="BL22" s="8"/>
      <c r="BM22" s="8"/>
      <c r="BN22" s="8"/>
      <c r="BO22" s="8"/>
      <c r="BP22" s="9"/>
      <c r="BQ22" s="8"/>
      <c r="BR22" s="9"/>
      <c r="BS22" s="9"/>
      <c r="BT22" s="9"/>
      <c r="BU22" s="9"/>
      <c r="BV22" s="9"/>
      <c r="BW22" s="9"/>
      <c r="BX22" s="9"/>
      <c r="BY22" s="9"/>
      <c r="BZ22" s="8"/>
      <c r="CA22" s="8"/>
      <c r="CB22" s="9"/>
      <c r="CC22" s="8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</row>
    <row r="23" spans="2:108" ht="17.25" customHeight="1">
      <c r="B23" s="81"/>
      <c r="C23" s="164"/>
      <c r="D23" s="165"/>
      <c r="E23" s="157" t="s">
        <v>216</v>
      </c>
      <c r="F23" s="158"/>
      <c r="G23" s="158"/>
      <c r="H23" s="158"/>
      <c r="I23" s="158"/>
      <c r="J23" s="103" t="s">
        <v>41</v>
      </c>
      <c r="K23" s="143" t="s">
        <v>426</v>
      </c>
      <c r="L23" s="127"/>
      <c r="M23" s="128"/>
      <c r="N23" s="128"/>
      <c r="O23" s="128"/>
      <c r="P23" s="128"/>
      <c r="Q23" s="128"/>
      <c r="R23" s="128"/>
      <c r="S23" s="128"/>
      <c r="T23" s="128"/>
      <c r="U23" s="120" t="s">
        <v>219</v>
      </c>
      <c r="V23" s="29">
        <v>6</v>
      </c>
      <c r="W23" s="113" t="s">
        <v>65</v>
      </c>
      <c r="X23" s="156">
        <v>10000</v>
      </c>
      <c r="Y23" s="156"/>
      <c r="Z23" s="156"/>
      <c r="AA23" s="115" t="s">
        <v>50</v>
      </c>
      <c r="AB23" s="176">
        <f>V23*X23</f>
        <v>60000</v>
      </c>
      <c r="AC23" s="177"/>
      <c r="AD23" s="88"/>
      <c r="AE23" s="13"/>
      <c r="AF23" s="1"/>
      <c r="AG23" s="1"/>
      <c r="AH23" s="1"/>
      <c r="AI23" s="1"/>
      <c r="AJ23" s="1"/>
      <c r="AK23" s="1"/>
      <c r="AL23" s="64">
        <f t="shared" si="16"/>
        <v>21</v>
      </c>
      <c r="AM23" s="3" t="s">
        <v>99</v>
      </c>
      <c r="AN23" s="4">
        <v>6</v>
      </c>
      <c r="AO23" s="4">
        <v>3</v>
      </c>
      <c r="AP23" s="4">
        <v>4</v>
      </c>
      <c r="AQ23" s="4">
        <v>7</v>
      </c>
      <c r="AR23" s="20" t="s">
        <v>100</v>
      </c>
      <c r="AS23" s="5">
        <v>90000</v>
      </c>
      <c r="AT23" s="5" t="s">
        <v>72</v>
      </c>
      <c r="AU23" s="5" t="s">
        <v>75</v>
      </c>
      <c r="AV23" s="171"/>
      <c r="AW23" s="6">
        <v>20</v>
      </c>
      <c r="AX23" s="31" t="s">
        <v>39</v>
      </c>
      <c r="AY23" s="5">
        <v>60000</v>
      </c>
      <c r="AZ23" s="5"/>
      <c r="BA23" s="6"/>
      <c r="BB23" s="5"/>
      <c r="BC23" s="35"/>
      <c r="BD23" s="5"/>
      <c r="BE23" s="6"/>
      <c r="BF23" s="8"/>
      <c r="BG23" s="8"/>
      <c r="BH23" s="9"/>
      <c r="BI23" s="9"/>
      <c r="BJ23" s="8"/>
      <c r="BK23" s="9"/>
      <c r="BL23" s="8"/>
      <c r="BM23" s="8"/>
      <c r="BN23" s="8"/>
      <c r="BO23" s="8"/>
      <c r="BP23" s="9"/>
      <c r="BQ23" s="8"/>
      <c r="BR23" s="9"/>
      <c r="BS23" s="9"/>
      <c r="BT23" s="9"/>
      <c r="BU23" s="9"/>
      <c r="BV23" s="9"/>
      <c r="BW23" s="9"/>
      <c r="BX23" s="9"/>
      <c r="BY23" s="9"/>
      <c r="BZ23" s="8"/>
      <c r="CA23" s="8"/>
      <c r="CB23" s="9"/>
      <c r="CC23" s="8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</row>
    <row r="24" spans="2:108" ht="17.25" customHeight="1">
      <c r="B24" s="81"/>
      <c r="C24" s="164"/>
      <c r="D24" s="165"/>
      <c r="E24" s="157" t="s">
        <v>291</v>
      </c>
      <c r="F24" s="158"/>
      <c r="G24" s="158"/>
      <c r="H24" s="158"/>
      <c r="I24" s="158"/>
      <c r="J24" s="103" t="s">
        <v>14</v>
      </c>
      <c r="K24" s="144" t="str">
        <f>VLOOKUP(AG24,AW4:AX27,2,FALSE)</f>
        <v>Dark Elf</v>
      </c>
      <c r="L24" s="127"/>
      <c r="M24" s="128"/>
      <c r="N24" s="128"/>
      <c r="O24" s="128"/>
      <c r="P24" s="128"/>
      <c r="Q24" s="128"/>
      <c r="R24" s="128"/>
      <c r="S24" s="128"/>
      <c r="T24" s="128"/>
      <c r="U24" s="120" t="s">
        <v>229</v>
      </c>
      <c r="V24" s="29">
        <v>0</v>
      </c>
      <c r="W24" s="113" t="s">
        <v>65</v>
      </c>
      <c r="X24" s="156">
        <v>10000</v>
      </c>
      <c r="Y24" s="156"/>
      <c r="Z24" s="156"/>
      <c r="AA24" s="115" t="s">
        <v>50</v>
      </c>
      <c r="AB24" s="176">
        <f>V24*X24</f>
        <v>0</v>
      </c>
      <c r="AC24" s="177"/>
      <c r="AD24" s="88"/>
      <c r="AE24" s="13"/>
      <c r="AF24" s="1"/>
      <c r="AG24" s="16">
        <v>5</v>
      </c>
      <c r="AH24" s="1"/>
      <c r="AI24" s="1"/>
      <c r="AJ24" s="1"/>
      <c r="AK24" s="1"/>
      <c r="AL24" s="64">
        <f t="shared" si="16"/>
        <v>22</v>
      </c>
      <c r="AM24" s="3" t="s">
        <v>109</v>
      </c>
      <c r="AN24" s="4">
        <v>7</v>
      </c>
      <c r="AO24" s="4">
        <v>3</v>
      </c>
      <c r="AP24" s="4">
        <v>4</v>
      </c>
      <c r="AQ24" s="4">
        <v>8</v>
      </c>
      <c r="AR24" s="20" t="s">
        <v>97</v>
      </c>
      <c r="AS24" s="5">
        <v>100000</v>
      </c>
      <c r="AT24" s="5" t="s">
        <v>72</v>
      </c>
      <c r="AU24" s="5" t="s">
        <v>75</v>
      </c>
      <c r="AV24" s="171"/>
      <c r="AW24" s="6">
        <v>21</v>
      </c>
      <c r="AX24" s="32" t="s">
        <v>207</v>
      </c>
      <c r="AY24" s="5">
        <v>70000</v>
      </c>
      <c r="AZ24" s="5"/>
      <c r="BA24" s="6"/>
      <c r="BB24" s="5"/>
      <c r="BC24" s="35"/>
      <c r="BD24" s="5"/>
      <c r="BE24" s="6"/>
      <c r="BF24" s="8"/>
      <c r="BG24" s="8"/>
      <c r="BH24" s="9"/>
      <c r="BI24" s="9"/>
      <c r="BJ24" s="8"/>
      <c r="BK24" s="9"/>
      <c r="BL24" s="8"/>
      <c r="BM24" s="8"/>
      <c r="BN24" s="8"/>
      <c r="BO24" s="8"/>
      <c r="BP24" s="9"/>
      <c r="BQ24" s="8"/>
      <c r="BR24" s="9"/>
      <c r="BS24" s="9"/>
      <c r="BT24" s="9"/>
      <c r="BU24" s="9"/>
      <c r="BV24" s="9"/>
      <c r="BW24" s="9"/>
      <c r="BX24" s="9"/>
      <c r="BY24" s="9"/>
      <c r="BZ24" s="8"/>
      <c r="CA24" s="8"/>
      <c r="CB24" s="9"/>
      <c r="CC24" s="8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</row>
    <row r="25" spans="2:108" ht="17.25" customHeight="1">
      <c r="B25" s="81"/>
      <c r="C25" s="164"/>
      <c r="D25" s="165"/>
      <c r="E25" s="157" t="s">
        <v>290</v>
      </c>
      <c r="F25" s="158"/>
      <c r="G25" s="158"/>
      <c r="H25" s="158"/>
      <c r="I25" s="158"/>
      <c r="J25" s="104" t="s">
        <v>59</v>
      </c>
      <c r="K25" s="145" t="s">
        <v>415</v>
      </c>
      <c r="L25" s="127"/>
      <c r="M25" s="128"/>
      <c r="N25" s="128"/>
      <c r="O25" s="128"/>
      <c r="P25" s="128"/>
      <c r="Q25" s="128"/>
      <c r="R25" s="128"/>
      <c r="S25" s="128"/>
      <c r="T25" s="128"/>
      <c r="U25" s="120" t="s">
        <v>66</v>
      </c>
      <c r="V25" s="29">
        <v>0</v>
      </c>
      <c r="W25" s="113" t="s">
        <v>65</v>
      </c>
      <c r="X25" s="156">
        <v>10000</v>
      </c>
      <c r="Y25" s="156"/>
      <c r="Z25" s="156"/>
      <c r="AA25" s="115" t="s">
        <v>50</v>
      </c>
      <c r="AB25" s="176">
        <f>V25*X25</f>
        <v>0</v>
      </c>
      <c r="AC25" s="177"/>
      <c r="AD25" s="88"/>
      <c r="AE25" s="13"/>
      <c r="AF25" s="1"/>
      <c r="AG25" s="1"/>
      <c r="AH25" s="1"/>
      <c r="AI25" s="1"/>
      <c r="AJ25" s="1"/>
      <c r="AK25" s="1"/>
      <c r="AL25" s="65">
        <f t="shared" si="16"/>
        <v>23</v>
      </c>
      <c r="AM25" s="66" t="s">
        <v>101</v>
      </c>
      <c r="AN25" s="67">
        <v>7</v>
      </c>
      <c r="AO25" s="67">
        <v>3</v>
      </c>
      <c r="AP25" s="67">
        <v>4</v>
      </c>
      <c r="AQ25" s="67">
        <v>7</v>
      </c>
      <c r="AR25" s="68" t="s">
        <v>102</v>
      </c>
      <c r="AS25" s="69">
        <v>110000</v>
      </c>
      <c r="AT25" s="69" t="s">
        <v>72</v>
      </c>
      <c r="AU25" s="69" t="s">
        <v>75</v>
      </c>
      <c r="AV25" s="172"/>
      <c r="AW25" s="6">
        <v>22</v>
      </c>
      <c r="AX25" s="32" t="s">
        <v>412</v>
      </c>
      <c r="AY25" s="5">
        <v>70000</v>
      </c>
      <c r="AZ25" s="5"/>
      <c r="BA25" s="6"/>
      <c r="BB25" s="5"/>
      <c r="BC25" s="35"/>
      <c r="BD25" s="5"/>
      <c r="BE25" s="6"/>
      <c r="BF25" s="8"/>
      <c r="BG25" s="8"/>
      <c r="BH25" s="9"/>
      <c r="BI25" s="9"/>
      <c r="BJ25" s="8"/>
      <c r="BK25" s="9"/>
      <c r="BL25" s="8"/>
      <c r="BM25" s="8"/>
      <c r="BN25" s="8"/>
      <c r="BO25" s="8"/>
      <c r="BP25" s="9"/>
      <c r="BQ25" s="8"/>
      <c r="BR25" s="9"/>
      <c r="BS25" s="9"/>
      <c r="BT25" s="9"/>
      <c r="BU25" s="9"/>
      <c r="BV25" s="9"/>
      <c r="BW25" s="9"/>
      <c r="BX25" s="9"/>
      <c r="BY25" s="9"/>
      <c r="BZ25" s="8"/>
      <c r="CA25" s="8"/>
      <c r="CB25" s="9"/>
      <c r="CC25" s="8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</row>
    <row r="26" spans="2:108" ht="17.25" customHeight="1" thickBot="1">
      <c r="B26" s="81"/>
      <c r="C26" s="164"/>
      <c r="D26" s="165"/>
      <c r="E26" s="157" t="s">
        <v>289</v>
      </c>
      <c r="F26" s="158"/>
      <c r="G26" s="158"/>
      <c r="H26" s="158"/>
      <c r="I26" s="158"/>
      <c r="J26" s="104" t="s">
        <v>12</v>
      </c>
      <c r="K26" s="146" t="s">
        <v>421</v>
      </c>
      <c r="L26" s="127"/>
      <c r="M26" s="128"/>
      <c r="N26" s="128"/>
      <c r="O26" s="128"/>
      <c r="P26" s="128"/>
      <c r="Q26" s="128"/>
      <c r="R26" s="128"/>
      <c r="S26" s="128"/>
      <c r="T26" s="129"/>
      <c r="U26" s="120" t="str">
        <f>IF(T24="Undead","",(IF(T24="Necromantic","",(IF(T24="Khemri","",(IF(T24="Nurgle","","APOTECARIO")))))))</f>
        <v>APOTECARIO</v>
      </c>
      <c r="V26" s="30">
        <v>1</v>
      </c>
      <c r="W26" s="113" t="str">
        <f>IF(K24="Undead","",(IF(K24="Necromantic","",(IF(K24="Khemri","",(IF(K24="Nurgle","","x")))))))</f>
        <v>x</v>
      </c>
      <c r="X26" s="156">
        <f>IF(K24="Undead","",(IF(K24="Necromantic","",(IF(K24="Khemri","",(IF(K24="Nurgle","",50000)))))))</f>
        <v>50000</v>
      </c>
      <c r="Y26" s="156"/>
      <c r="Z26" s="156"/>
      <c r="AA26" s="115" t="str">
        <f>IF(K24="Undead","",(IF(K24="Necromantic","",(IF(K24="Khemri","",(IF(K24="Nurgle",""," gp")))))))</f>
        <v> gp</v>
      </c>
      <c r="AB26" s="176">
        <v>0</v>
      </c>
      <c r="AC26" s="177"/>
      <c r="AD26" s="88"/>
      <c r="AE26" s="13"/>
      <c r="AF26" s="1"/>
      <c r="AG26" s="41"/>
      <c r="AH26" s="1"/>
      <c r="AI26" s="1"/>
      <c r="AJ26" s="1"/>
      <c r="AK26" s="1"/>
      <c r="AL26" s="59">
        <f t="shared" si="16"/>
        <v>24</v>
      </c>
      <c r="AM26" s="70" t="s">
        <v>111</v>
      </c>
      <c r="AN26" s="61">
        <v>4</v>
      </c>
      <c r="AO26" s="61">
        <v>3</v>
      </c>
      <c r="AP26" s="61">
        <v>2</v>
      </c>
      <c r="AQ26" s="61">
        <v>9</v>
      </c>
      <c r="AR26" s="62" t="s">
        <v>91</v>
      </c>
      <c r="AS26" s="73">
        <v>70000</v>
      </c>
      <c r="AT26" s="73" t="s">
        <v>76</v>
      </c>
      <c r="AU26" s="73" t="s">
        <v>71</v>
      </c>
      <c r="AV26" s="173" t="s">
        <v>110</v>
      </c>
      <c r="AW26" s="6">
        <v>23</v>
      </c>
      <c r="AX26" s="32" t="s">
        <v>32</v>
      </c>
      <c r="AY26" s="5">
        <v>70000</v>
      </c>
      <c r="AZ26" s="5"/>
      <c r="BA26" s="6"/>
      <c r="BB26" s="5"/>
      <c r="BC26" s="35"/>
      <c r="BD26" s="5"/>
      <c r="BE26" s="6"/>
      <c r="BF26" s="8"/>
      <c r="BG26" s="8"/>
      <c r="BH26" s="9"/>
      <c r="BI26" s="9"/>
      <c r="BJ26" s="8"/>
      <c r="BK26" s="9"/>
      <c r="BL26" s="8"/>
      <c r="BM26" s="8"/>
      <c r="BN26" s="8"/>
      <c r="BO26" s="8"/>
      <c r="BP26" s="9"/>
      <c r="BQ26" s="8"/>
      <c r="BR26" s="9"/>
      <c r="BS26" s="9"/>
      <c r="BT26" s="9"/>
      <c r="BU26" s="9"/>
      <c r="BV26" s="9"/>
      <c r="BW26" s="9"/>
      <c r="BX26" s="9"/>
      <c r="BY26" s="9"/>
      <c r="BZ26" s="8"/>
      <c r="CA26" s="8"/>
      <c r="CB26" s="9"/>
      <c r="CC26" s="8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</row>
    <row r="27" spans="2:108" ht="17.25" customHeight="1" thickBot="1">
      <c r="B27" s="81"/>
      <c r="C27" s="164"/>
      <c r="D27" s="165"/>
      <c r="E27" s="157" t="s">
        <v>217</v>
      </c>
      <c r="F27" s="158"/>
      <c r="G27" s="158"/>
      <c r="H27" s="158"/>
      <c r="I27" s="158"/>
      <c r="J27" s="111" t="s">
        <v>357</v>
      </c>
      <c r="K27" s="152">
        <v>10</v>
      </c>
      <c r="L27" s="123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2" t="s">
        <v>227</v>
      </c>
      <c r="AB27" s="186">
        <f>SUM(AB22:AB26)</f>
        <v>210000</v>
      </c>
      <c r="AC27" s="187"/>
      <c r="AD27" s="88"/>
      <c r="AE27" s="13"/>
      <c r="AF27" s="1"/>
      <c r="AG27" s="1"/>
      <c r="AH27" s="1"/>
      <c r="AI27" s="1"/>
      <c r="AJ27" s="1"/>
      <c r="AK27" s="1"/>
      <c r="AL27" s="64">
        <f>IF(AM27="","",AL26+1)</f>
        <v>25</v>
      </c>
      <c r="AM27" s="71" t="s">
        <v>112</v>
      </c>
      <c r="AN27" s="4">
        <v>6</v>
      </c>
      <c r="AO27" s="4">
        <v>3</v>
      </c>
      <c r="AP27" s="4">
        <v>3</v>
      </c>
      <c r="AQ27" s="4">
        <v>8</v>
      </c>
      <c r="AR27" s="20" t="s">
        <v>116</v>
      </c>
      <c r="AS27" s="74">
        <v>80000</v>
      </c>
      <c r="AT27" s="74" t="s">
        <v>70</v>
      </c>
      <c r="AU27" s="74" t="s">
        <v>74</v>
      </c>
      <c r="AV27" s="174"/>
      <c r="AW27" s="6">
        <v>24</v>
      </c>
      <c r="AX27" s="31" t="s">
        <v>210</v>
      </c>
      <c r="AY27" s="5">
        <v>50000</v>
      </c>
      <c r="AZ27" s="5"/>
      <c r="BA27" s="6"/>
      <c r="BB27" s="5"/>
      <c r="BC27" s="35"/>
      <c r="BD27" s="5"/>
      <c r="BE27" s="6"/>
      <c r="BF27" s="8"/>
      <c r="BG27" s="8"/>
      <c r="BH27" s="9"/>
      <c r="BI27" s="9"/>
      <c r="BJ27" s="8"/>
      <c r="BK27" s="9"/>
      <c r="BL27" s="8"/>
      <c r="BM27" s="8"/>
      <c r="BN27" s="8"/>
      <c r="BO27" s="8"/>
      <c r="BP27" s="9"/>
      <c r="BQ27" s="8"/>
      <c r="BR27" s="9"/>
      <c r="BS27" s="9"/>
      <c r="BT27" s="9"/>
      <c r="BU27" s="9"/>
      <c r="BV27" s="9"/>
      <c r="BW27" s="9"/>
      <c r="BX27" s="9"/>
      <c r="BY27" s="9"/>
      <c r="BZ27" s="8"/>
      <c r="CA27" s="8"/>
      <c r="CB27" s="9"/>
      <c r="CC27" s="8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</row>
    <row r="28" spans="2:108" ht="17.25" customHeight="1" thickBot="1">
      <c r="B28" s="81"/>
      <c r="C28" s="166" t="s">
        <v>414</v>
      </c>
      <c r="D28" s="167"/>
      <c r="E28" s="159" t="s">
        <v>288</v>
      </c>
      <c r="F28" s="160"/>
      <c r="G28" s="160"/>
      <c r="H28" s="160"/>
      <c r="I28" s="160"/>
      <c r="J28" s="148" t="s">
        <v>359</v>
      </c>
      <c r="K28" s="147" t="s">
        <v>416</v>
      </c>
      <c r="L28" s="123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2" t="s">
        <v>358</v>
      </c>
      <c r="AB28" s="184">
        <f>AB21+AB27</f>
        <v>1530000</v>
      </c>
      <c r="AC28" s="185"/>
      <c r="AD28" s="88"/>
      <c r="AE28" s="13"/>
      <c r="AF28" s="1"/>
      <c r="AG28" s="1"/>
      <c r="AH28" s="1"/>
      <c r="AI28" s="1"/>
      <c r="AJ28" s="1"/>
      <c r="AK28" s="1"/>
      <c r="AL28" s="64">
        <f t="shared" si="16"/>
        <v>26</v>
      </c>
      <c r="AM28" s="71" t="s">
        <v>113</v>
      </c>
      <c r="AN28" s="38">
        <v>5</v>
      </c>
      <c r="AO28" s="38">
        <v>3</v>
      </c>
      <c r="AP28" s="38">
        <v>3</v>
      </c>
      <c r="AQ28" s="38">
        <v>9</v>
      </c>
      <c r="AR28" s="20" t="s">
        <v>117</v>
      </c>
      <c r="AS28" s="74">
        <v>80000</v>
      </c>
      <c r="AT28" s="74" t="s">
        <v>76</v>
      </c>
      <c r="AU28" s="74" t="s">
        <v>71</v>
      </c>
      <c r="AV28" s="174"/>
      <c r="AW28" s="6">
        <v>25</v>
      </c>
      <c r="AZ28" s="5"/>
      <c r="BA28" s="6"/>
      <c r="BB28" s="5"/>
      <c r="BC28" s="35"/>
      <c r="BD28" s="5"/>
      <c r="BE28" s="6"/>
      <c r="BF28" s="8"/>
      <c r="BG28" s="8"/>
      <c r="BH28" s="9"/>
      <c r="BI28" s="9"/>
      <c r="BJ28" s="8"/>
      <c r="BK28" s="9"/>
      <c r="BL28" s="8"/>
      <c r="BM28" s="8"/>
      <c r="BN28" s="8"/>
      <c r="BO28" s="8"/>
      <c r="BP28" s="9"/>
      <c r="BQ28" s="8"/>
      <c r="BR28" s="9"/>
      <c r="BS28" s="9"/>
      <c r="BT28" s="9"/>
      <c r="BU28" s="9"/>
      <c r="BV28" s="9"/>
      <c r="BW28" s="9"/>
      <c r="BX28" s="9"/>
      <c r="BY28" s="9"/>
      <c r="BZ28" s="8"/>
      <c r="CA28" s="8"/>
      <c r="CB28" s="9"/>
      <c r="CC28" s="8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</row>
    <row r="29" spans="2:108" ht="8.25" customHeight="1" thickBot="1">
      <c r="B29" s="82"/>
      <c r="C29" s="83"/>
      <c r="D29" s="83"/>
      <c r="E29" s="84"/>
      <c r="F29" s="83"/>
      <c r="G29" s="83"/>
      <c r="H29" s="83"/>
      <c r="I29" s="83"/>
      <c r="J29" s="83"/>
      <c r="K29" s="83"/>
      <c r="L29" s="83"/>
      <c r="M29" s="83"/>
      <c r="N29" s="83"/>
      <c r="O29" s="119"/>
      <c r="P29" s="85"/>
      <c r="Q29" s="85"/>
      <c r="R29" s="85"/>
      <c r="S29" s="85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6"/>
      <c r="AE29" s="13"/>
      <c r="AF29" s="1"/>
      <c r="AG29" s="1"/>
      <c r="AH29" s="1"/>
      <c r="AI29" s="1"/>
      <c r="AJ29" s="1"/>
      <c r="AK29" s="1"/>
      <c r="AL29" s="64">
        <f t="shared" si="16"/>
        <v>27</v>
      </c>
      <c r="AM29" s="71" t="s">
        <v>114</v>
      </c>
      <c r="AN29" s="38">
        <v>5</v>
      </c>
      <c r="AO29" s="38">
        <v>3</v>
      </c>
      <c r="AP29" s="38">
        <v>2</v>
      </c>
      <c r="AQ29" s="38">
        <v>8</v>
      </c>
      <c r="AR29" s="20" t="s">
        <v>118</v>
      </c>
      <c r="AS29" s="74">
        <v>90000</v>
      </c>
      <c r="AT29" s="74" t="s">
        <v>76</v>
      </c>
      <c r="AU29" s="74" t="s">
        <v>71</v>
      </c>
      <c r="AV29" s="174"/>
      <c r="AW29" s="6"/>
      <c r="AX29" s="7"/>
      <c r="AY29" s="5"/>
      <c r="AZ29" s="5"/>
      <c r="BA29" s="6"/>
      <c r="BB29" s="5"/>
      <c r="BC29" s="35"/>
      <c r="BD29" s="5"/>
      <c r="BE29" s="6"/>
      <c r="BF29" s="8"/>
      <c r="BG29" s="8"/>
      <c r="BH29" s="9"/>
      <c r="BI29" s="9"/>
      <c r="BJ29" s="8"/>
      <c r="BK29" s="9"/>
      <c r="BL29" s="8"/>
      <c r="BM29" s="8"/>
      <c r="BN29" s="8"/>
      <c r="BO29" s="8"/>
      <c r="BP29" s="9"/>
      <c r="BQ29" s="8"/>
      <c r="BR29" s="9"/>
      <c r="BS29" s="9"/>
      <c r="BT29" s="9"/>
      <c r="BU29" s="9"/>
      <c r="BV29" s="9"/>
      <c r="BW29" s="9"/>
      <c r="BX29" s="9"/>
      <c r="BY29" s="9"/>
      <c r="BZ29" s="8"/>
      <c r="CA29" s="8"/>
      <c r="CB29" s="9"/>
      <c r="CC29" s="8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</row>
    <row r="30" spans="30:108" ht="8.25" customHeight="1">
      <c r="AD30" s="1"/>
      <c r="AE30" s="1"/>
      <c r="AF30" s="1"/>
      <c r="AG30" s="1"/>
      <c r="AH30" s="1"/>
      <c r="AI30" s="1"/>
      <c r="AJ30" s="1"/>
      <c r="AK30" s="1"/>
      <c r="AL30" s="65">
        <f t="shared" si="16"/>
        <v>28</v>
      </c>
      <c r="AM30" s="75" t="s">
        <v>115</v>
      </c>
      <c r="AN30" s="76">
        <v>4</v>
      </c>
      <c r="AO30" s="76">
        <v>7</v>
      </c>
      <c r="AP30" s="76">
        <v>1</v>
      </c>
      <c r="AQ30" s="76">
        <v>10</v>
      </c>
      <c r="AR30" s="68" t="s">
        <v>119</v>
      </c>
      <c r="AS30" s="77">
        <v>160000</v>
      </c>
      <c r="AT30" s="77" t="s">
        <v>95</v>
      </c>
      <c r="AU30" s="77" t="s">
        <v>31</v>
      </c>
      <c r="AV30" s="175"/>
      <c r="AW30" s="6"/>
      <c r="AX30" s="7"/>
      <c r="AY30" s="5"/>
      <c r="AZ30" s="5"/>
      <c r="BA30" s="6"/>
      <c r="BB30" s="5"/>
      <c r="BC30" s="35"/>
      <c r="BD30" s="5"/>
      <c r="BE30" s="6"/>
      <c r="BF30" s="8"/>
      <c r="BG30" s="8"/>
      <c r="BH30" s="9"/>
      <c r="BI30" s="9"/>
      <c r="BJ30" s="8"/>
      <c r="BK30" s="9"/>
      <c r="BL30" s="8"/>
      <c r="BM30" s="8"/>
      <c r="BN30" s="8"/>
      <c r="BO30" s="8"/>
      <c r="BP30" s="9"/>
      <c r="BQ30" s="8"/>
      <c r="BR30" s="9"/>
      <c r="BS30" s="9"/>
      <c r="BT30" s="9"/>
      <c r="BU30" s="9"/>
      <c r="BV30" s="9"/>
      <c r="BW30" s="9"/>
      <c r="BX30" s="9"/>
      <c r="BY30" s="9"/>
      <c r="BZ30" s="8"/>
      <c r="CA30" s="8"/>
      <c r="CB30" s="9"/>
      <c r="CC30" s="8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</row>
    <row r="31" spans="30:108" ht="12" customHeight="1">
      <c r="AD31" s="1"/>
      <c r="AE31" s="1"/>
      <c r="AF31" s="1"/>
      <c r="AG31" s="1"/>
      <c r="AH31" s="1"/>
      <c r="AI31" s="1"/>
      <c r="AJ31" s="1"/>
      <c r="AK31" s="1"/>
      <c r="AL31" s="59">
        <f t="shared" si="16"/>
        <v>29</v>
      </c>
      <c r="AM31" s="60" t="s">
        <v>120</v>
      </c>
      <c r="AN31" s="61">
        <v>6</v>
      </c>
      <c r="AO31" s="61">
        <v>3</v>
      </c>
      <c r="AP31" s="61">
        <v>4</v>
      </c>
      <c r="AQ31" s="61">
        <v>7</v>
      </c>
      <c r="AR31" s="62"/>
      <c r="AS31" s="63">
        <v>60000</v>
      </c>
      <c r="AT31" s="63" t="s">
        <v>72</v>
      </c>
      <c r="AU31" s="63" t="s">
        <v>75</v>
      </c>
      <c r="AV31" s="170" t="s">
        <v>53</v>
      </c>
      <c r="AW31" s="6"/>
      <c r="AX31" s="7"/>
      <c r="AY31" s="5"/>
      <c r="AZ31" s="5"/>
      <c r="BA31" s="6"/>
      <c r="BB31" s="5"/>
      <c r="BC31" s="35"/>
      <c r="BD31" s="5"/>
      <c r="BE31" s="6"/>
      <c r="BF31" s="8"/>
      <c r="BG31" s="8"/>
      <c r="BH31" s="9"/>
      <c r="BI31" s="9"/>
      <c r="BJ31" s="8"/>
      <c r="BK31" s="9"/>
      <c r="BL31" s="8"/>
      <c r="BM31" s="8"/>
      <c r="BN31" s="8"/>
      <c r="BO31" s="8"/>
      <c r="BP31" s="9"/>
      <c r="BQ31" s="8"/>
      <c r="BR31" s="9"/>
      <c r="BS31" s="9"/>
      <c r="BT31" s="9"/>
      <c r="BU31" s="9"/>
      <c r="BV31" s="9"/>
      <c r="BW31" s="9"/>
      <c r="BX31" s="9"/>
      <c r="BY31" s="9"/>
      <c r="BZ31" s="8"/>
      <c r="CA31" s="8"/>
      <c r="CB31" s="9"/>
      <c r="CC31" s="8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</row>
    <row r="32" spans="30:108" ht="12" customHeight="1">
      <c r="AD32" s="1"/>
      <c r="AE32" s="1"/>
      <c r="AF32" s="1"/>
      <c r="AG32" s="1"/>
      <c r="AH32" s="1"/>
      <c r="AI32" s="1"/>
      <c r="AJ32" s="1"/>
      <c r="AK32" s="1"/>
      <c r="AL32" s="64">
        <f t="shared" si="16"/>
        <v>30</v>
      </c>
      <c r="AM32" s="3" t="s">
        <v>121</v>
      </c>
      <c r="AN32" s="4">
        <v>6</v>
      </c>
      <c r="AO32" s="4">
        <v>3</v>
      </c>
      <c r="AP32" s="4">
        <v>4</v>
      </c>
      <c r="AQ32" s="4">
        <v>7</v>
      </c>
      <c r="AR32" s="20" t="s">
        <v>125</v>
      </c>
      <c r="AS32" s="5">
        <v>70000</v>
      </c>
      <c r="AT32" s="5" t="s">
        <v>31</v>
      </c>
      <c r="AU32" s="5" t="s">
        <v>95</v>
      </c>
      <c r="AV32" s="171"/>
      <c r="AW32" s="6"/>
      <c r="AX32" s="7"/>
      <c r="AY32" s="5"/>
      <c r="AZ32" s="5"/>
      <c r="BA32" s="6"/>
      <c r="BB32" s="5"/>
      <c r="BC32" s="35"/>
      <c r="BD32" s="5"/>
      <c r="BE32" s="6"/>
      <c r="BF32" s="8"/>
      <c r="BG32" s="8"/>
      <c r="BH32" s="9"/>
      <c r="BI32" s="9"/>
      <c r="BJ32" s="8"/>
      <c r="BK32" s="9"/>
      <c r="BL32" s="8"/>
      <c r="BM32" s="8"/>
      <c r="BN32" s="8"/>
      <c r="BO32" s="8"/>
      <c r="BP32" s="9"/>
      <c r="BQ32" s="8"/>
      <c r="BR32" s="9"/>
      <c r="BS32" s="9"/>
      <c r="BT32" s="9"/>
      <c r="BU32" s="9"/>
      <c r="BV32" s="9"/>
      <c r="BW32" s="9"/>
      <c r="BX32" s="9"/>
      <c r="BY32" s="9"/>
      <c r="BZ32" s="8"/>
      <c r="CA32" s="8"/>
      <c r="CB32" s="9"/>
      <c r="CC32" s="8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</row>
    <row r="33" spans="31:108" ht="12" customHeight="1">
      <c r="AE33" s="1"/>
      <c r="AF33" s="1"/>
      <c r="AG33" s="1"/>
      <c r="AH33" s="1"/>
      <c r="AI33" s="1"/>
      <c r="AJ33" s="1"/>
      <c r="AK33" s="1"/>
      <c r="AL33" s="64">
        <f t="shared" si="16"/>
        <v>31</v>
      </c>
      <c r="AM33" s="3" t="s">
        <v>122</v>
      </c>
      <c r="AN33" s="4">
        <v>8</v>
      </c>
      <c r="AO33" s="4">
        <v>3</v>
      </c>
      <c r="AP33" s="4">
        <v>4</v>
      </c>
      <c r="AQ33" s="4">
        <v>7</v>
      </c>
      <c r="AR33" s="20" t="s">
        <v>124</v>
      </c>
      <c r="AS33" s="5">
        <v>100000</v>
      </c>
      <c r="AT33" s="5" t="s">
        <v>72</v>
      </c>
      <c r="AU33" s="5" t="s">
        <v>75</v>
      </c>
      <c r="AV33" s="171"/>
      <c r="AW33" s="6"/>
      <c r="AX33" s="7"/>
      <c r="AY33" s="5"/>
      <c r="AZ33" s="5"/>
      <c r="BA33" s="6"/>
      <c r="BB33" s="5"/>
      <c r="BC33" s="35"/>
      <c r="BD33" s="5"/>
      <c r="BE33" s="6"/>
      <c r="BF33" s="8"/>
      <c r="BG33" s="8"/>
      <c r="BH33" s="9"/>
      <c r="BI33" s="9"/>
      <c r="BJ33" s="8"/>
      <c r="BK33" s="9"/>
      <c r="BL33" s="8"/>
      <c r="BM33" s="8"/>
      <c r="BO33" s="8"/>
      <c r="BP33" s="9"/>
      <c r="BQ33" s="8"/>
      <c r="BR33" s="9"/>
      <c r="BS33" s="9"/>
      <c r="BT33" s="9"/>
      <c r="BU33" s="9"/>
      <c r="BV33" s="9"/>
      <c r="BW33" s="9"/>
      <c r="BX33" s="9"/>
      <c r="BY33" s="9"/>
      <c r="BZ33" s="8"/>
      <c r="CA33" s="8"/>
      <c r="CB33" s="9"/>
      <c r="CC33" s="8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spans="38:57" ht="12" customHeight="1">
      <c r="AL34" s="65">
        <f t="shared" si="16"/>
        <v>32</v>
      </c>
      <c r="AM34" s="66" t="s">
        <v>11</v>
      </c>
      <c r="AN34" s="67">
        <v>7</v>
      </c>
      <c r="AO34" s="67">
        <v>3</v>
      </c>
      <c r="AP34" s="67">
        <v>4</v>
      </c>
      <c r="AQ34" s="67">
        <v>8</v>
      </c>
      <c r="AR34" s="68" t="s">
        <v>123</v>
      </c>
      <c r="AS34" s="69">
        <v>110000</v>
      </c>
      <c r="AT34" s="69" t="s">
        <v>72</v>
      </c>
      <c r="AU34" s="69" t="s">
        <v>75</v>
      </c>
      <c r="AV34" s="172"/>
      <c r="AW34" s="6"/>
      <c r="AX34" s="7"/>
      <c r="AY34" s="5"/>
      <c r="AZ34" s="5"/>
      <c r="BA34" s="6"/>
      <c r="BB34" s="5"/>
      <c r="BC34" s="35"/>
      <c r="BD34" s="5"/>
      <c r="BE34" s="6"/>
    </row>
    <row r="35" spans="38:57" ht="12" customHeight="1">
      <c r="AL35" s="59">
        <f t="shared" si="16"/>
        <v>33</v>
      </c>
      <c r="AM35" s="60" t="s">
        <v>35</v>
      </c>
      <c r="AN35" s="61">
        <v>6</v>
      </c>
      <c r="AO35" s="61">
        <v>2</v>
      </c>
      <c r="AP35" s="61">
        <v>3</v>
      </c>
      <c r="AQ35" s="61">
        <v>7</v>
      </c>
      <c r="AR35" s="62" t="s">
        <v>130</v>
      </c>
      <c r="AS35" s="63">
        <v>40000</v>
      </c>
      <c r="AT35" s="63" t="s">
        <v>45</v>
      </c>
      <c r="AU35" s="63" t="s">
        <v>136</v>
      </c>
      <c r="AV35" s="173" t="s">
        <v>35</v>
      </c>
      <c r="AW35" s="6"/>
      <c r="AX35" s="20"/>
      <c r="AY35" s="5"/>
      <c r="AZ35" s="5"/>
      <c r="BA35" s="6"/>
      <c r="BB35" s="5"/>
      <c r="BC35" s="35"/>
      <c r="BD35" s="5"/>
      <c r="BE35" s="6"/>
    </row>
    <row r="36" spans="32:57" ht="12" customHeight="1">
      <c r="AF36" s="42" t="s">
        <v>231</v>
      </c>
      <c r="AG36" s="42" t="s">
        <v>232</v>
      </c>
      <c r="AH36" s="42" t="s">
        <v>233</v>
      </c>
      <c r="AI36" s="42" t="s">
        <v>234</v>
      </c>
      <c r="AJ36" s="42" t="s">
        <v>235</v>
      </c>
      <c r="AK36" s="42" t="s">
        <v>413</v>
      </c>
      <c r="AL36" s="64">
        <f t="shared" si="16"/>
        <v>34</v>
      </c>
      <c r="AM36" s="3" t="s">
        <v>126</v>
      </c>
      <c r="AN36" s="4">
        <v>6</v>
      </c>
      <c r="AO36" s="4">
        <v>2</v>
      </c>
      <c r="AP36" s="4">
        <v>3</v>
      </c>
      <c r="AQ36" s="4">
        <v>7</v>
      </c>
      <c r="AR36" s="20" t="s">
        <v>131</v>
      </c>
      <c r="AS36" s="5">
        <v>40000</v>
      </c>
      <c r="AT36" s="5" t="s">
        <v>45</v>
      </c>
      <c r="AU36" s="5" t="s">
        <v>136</v>
      </c>
      <c r="AV36" s="174"/>
      <c r="AW36" s="6"/>
      <c r="AX36" s="7"/>
      <c r="AY36" s="5"/>
      <c r="AZ36" s="5"/>
      <c r="BA36" s="6"/>
      <c r="BB36" s="5"/>
      <c r="BC36" s="35"/>
      <c r="BD36" s="5"/>
      <c r="BE36" s="6"/>
    </row>
    <row r="37" spans="32:57" ht="12" customHeight="1">
      <c r="AF37" s="43" t="s">
        <v>236</v>
      </c>
      <c r="AG37" s="43" t="s">
        <v>250</v>
      </c>
      <c r="AH37" s="43" t="s">
        <v>260</v>
      </c>
      <c r="AI37" s="43" t="s">
        <v>275</v>
      </c>
      <c r="AJ37" s="43" t="s">
        <v>279</v>
      </c>
      <c r="AK37" s="43" t="s">
        <v>360</v>
      </c>
      <c r="AL37" s="64">
        <f t="shared" si="16"/>
        <v>35</v>
      </c>
      <c r="AM37" s="3" t="s">
        <v>127</v>
      </c>
      <c r="AN37" s="4">
        <v>7</v>
      </c>
      <c r="AO37" s="4">
        <v>2</v>
      </c>
      <c r="AP37" s="4">
        <v>3</v>
      </c>
      <c r="AQ37" s="4">
        <v>7</v>
      </c>
      <c r="AR37" s="20" t="s">
        <v>132</v>
      </c>
      <c r="AS37" s="5">
        <v>40000</v>
      </c>
      <c r="AT37" s="5" t="s">
        <v>45</v>
      </c>
      <c r="AU37" s="5" t="s">
        <v>136</v>
      </c>
      <c r="AV37" s="174"/>
      <c r="AW37" s="6"/>
      <c r="AX37" s="7"/>
      <c r="AY37" s="5"/>
      <c r="AZ37" s="5"/>
      <c r="BA37" s="6"/>
      <c r="BB37" s="5"/>
      <c r="BC37" s="35"/>
      <c r="BD37" s="5"/>
      <c r="BE37" s="6"/>
    </row>
    <row r="38" spans="32:57" ht="12" customHeight="1">
      <c r="AF38" s="43" t="s">
        <v>237</v>
      </c>
      <c r="AG38" s="43" t="s">
        <v>251</v>
      </c>
      <c r="AH38" s="43" t="s">
        <v>263</v>
      </c>
      <c r="AI38" s="43" t="s">
        <v>272</v>
      </c>
      <c r="AJ38" s="43" t="s">
        <v>284</v>
      </c>
      <c r="AK38" s="43" t="s">
        <v>361</v>
      </c>
      <c r="AL38" s="64">
        <f t="shared" si="16"/>
        <v>36</v>
      </c>
      <c r="AM38" s="3" t="s">
        <v>128</v>
      </c>
      <c r="AN38" s="4">
        <v>6</v>
      </c>
      <c r="AO38" s="4">
        <v>2</v>
      </c>
      <c r="AP38" s="4">
        <v>3</v>
      </c>
      <c r="AQ38" s="4">
        <v>7</v>
      </c>
      <c r="AR38" s="20" t="s">
        <v>133</v>
      </c>
      <c r="AS38" s="5">
        <v>40000</v>
      </c>
      <c r="AT38" s="5" t="s">
        <v>45</v>
      </c>
      <c r="AU38" s="5" t="s">
        <v>136</v>
      </c>
      <c r="AV38" s="174"/>
      <c r="AW38" s="6"/>
      <c r="AX38" s="7"/>
      <c r="AY38" s="5"/>
      <c r="AZ38" s="5"/>
      <c r="BA38" s="6"/>
      <c r="BB38" s="5"/>
      <c r="BC38" s="35"/>
      <c r="BD38" s="5"/>
      <c r="BE38" s="6"/>
    </row>
    <row r="39" spans="32:57" ht="12" customHeight="1">
      <c r="AF39" s="43" t="s">
        <v>238</v>
      </c>
      <c r="AG39" s="43" t="s">
        <v>252</v>
      </c>
      <c r="AH39" s="43" t="s">
        <v>261</v>
      </c>
      <c r="AI39" s="43" t="s">
        <v>270</v>
      </c>
      <c r="AJ39" s="43" t="s">
        <v>278</v>
      </c>
      <c r="AK39" s="43" t="s">
        <v>362</v>
      </c>
      <c r="AL39" s="64">
        <f t="shared" si="16"/>
        <v>37</v>
      </c>
      <c r="AM39" s="3" t="s">
        <v>129</v>
      </c>
      <c r="AN39" s="4">
        <v>3</v>
      </c>
      <c r="AO39" s="4">
        <v>7</v>
      </c>
      <c r="AP39" s="4">
        <v>3</v>
      </c>
      <c r="AQ39" s="4">
        <v>7</v>
      </c>
      <c r="AR39" s="20" t="s">
        <v>134</v>
      </c>
      <c r="AS39" s="5">
        <v>70000</v>
      </c>
      <c r="AT39" s="5" t="s">
        <v>95</v>
      </c>
      <c r="AU39" s="5" t="s">
        <v>31</v>
      </c>
      <c r="AV39" s="174"/>
      <c r="AW39" s="6"/>
      <c r="AX39" s="7"/>
      <c r="AY39" s="5"/>
      <c r="AZ39" s="5"/>
      <c r="BA39" s="6"/>
      <c r="BB39" s="5"/>
      <c r="BC39" s="35"/>
      <c r="BD39" s="5"/>
      <c r="BE39" s="6"/>
    </row>
    <row r="40" spans="32:57" ht="12" customHeight="1">
      <c r="AF40" s="43" t="s">
        <v>239</v>
      </c>
      <c r="AG40" s="43" t="s">
        <v>253</v>
      </c>
      <c r="AH40" s="43" t="s">
        <v>266</v>
      </c>
      <c r="AI40" s="43" t="s">
        <v>274</v>
      </c>
      <c r="AJ40" s="43" t="s">
        <v>285</v>
      </c>
      <c r="AK40" s="43" t="s">
        <v>363</v>
      </c>
      <c r="AL40" s="65">
        <f t="shared" si="16"/>
        <v>38</v>
      </c>
      <c r="AM40" s="66" t="s">
        <v>24</v>
      </c>
      <c r="AN40" s="67">
        <v>4</v>
      </c>
      <c r="AO40" s="67">
        <v>5</v>
      </c>
      <c r="AP40" s="67">
        <v>1</v>
      </c>
      <c r="AQ40" s="67">
        <v>9</v>
      </c>
      <c r="AR40" s="68" t="s">
        <v>135</v>
      </c>
      <c r="AS40" s="69">
        <v>110000</v>
      </c>
      <c r="AT40" s="69" t="s">
        <v>95</v>
      </c>
      <c r="AU40" s="69" t="s">
        <v>31</v>
      </c>
      <c r="AV40" s="175"/>
      <c r="AW40" s="6"/>
      <c r="AX40" s="7"/>
      <c r="AY40" s="5"/>
      <c r="AZ40" s="5"/>
      <c r="BA40" s="6"/>
      <c r="BB40" s="5"/>
      <c r="BC40" s="35"/>
      <c r="BD40" s="5"/>
      <c r="BE40" s="6"/>
    </row>
    <row r="41" spans="32:57" ht="12" customHeight="1">
      <c r="AF41" s="43" t="s">
        <v>240</v>
      </c>
      <c r="AG41" s="43" t="s">
        <v>254</v>
      </c>
      <c r="AH41" s="43" t="s">
        <v>264</v>
      </c>
      <c r="AI41" s="43" t="s">
        <v>269</v>
      </c>
      <c r="AJ41" s="43" t="s">
        <v>286</v>
      </c>
      <c r="AK41" s="43" t="s">
        <v>375</v>
      </c>
      <c r="AL41" s="59">
        <f t="shared" si="16"/>
        <v>39</v>
      </c>
      <c r="AM41" s="70" t="s">
        <v>37</v>
      </c>
      <c r="AN41" s="61">
        <v>5</v>
      </c>
      <c r="AO41" s="61">
        <v>2</v>
      </c>
      <c r="AP41" s="61">
        <v>3</v>
      </c>
      <c r="AQ41" s="61">
        <v>6</v>
      </c>
      <c r="AR41" s="62" t="s">
        <v>130</v>
      </c>
      <c r="AS41" s="63">
        <v>30000</v>
      </c>
      <c r="AT41" s="63" t="s">
        <v>45</v>
      </c>
      <c r="AU41" s="63" t="s">
        <v>136</v>
      </c>
      <c r="AV41" s="170" t="s">
        <v>37</v>
      </c>
      <c r="AW41" s="6"/>
      <c r="AX41" s="7"/>
      <c r="AY41" s="5"/>
      <c r="AZ41" s="5"/>
      <c r="BA41" s="6"/>
      <c r="BB41" s="5"/>
      <c r="BC41" s="35"/>
      <c r="BD41" s="5"/>
      <c r="BE41" s="6"/>
    </row>
    <row r="42" spans="32:57" ht="12" customHeight="1">
      <c r="AF42" s="43" t="s">
        <v>241</v>
      </c>
      <c r="AG42" s="43" t="s">
        <v>255</v>
      </c>
      <c r="AH42" s="43" t="s">
        <v>262</v>
      </c>
      <c r="AI42" s="43" t="s">
        <v>267</v>
      </c>
      <c r="AJ42" s="43" t="s">
        <v>282</v>
      </c>
      <c r="AK42" s="43" t="s">
        <v>364</v>
      </c>
      <c r="AL42" s="65">
        <f t="shared" si="16"/>
        <v>40</v>
      </c>
      <c r="AM42" s="66" t="s">
        <v>137</v>
      </c>
      <c r="AN42" s="67">
        <v>2</v>
      </c>
      <c r="AO42" s="67">
        <v>6</v>
      </c>
      <c r="AP42" s="67">
        <v>1</v>
      </c>
      <c r="AQ42" s="67">
        <v>10</v>
      </c>
      <c r="AR42" s="68" t="s">
        <v>138</v>
      </c>
      <c r="AS42" s="69">
        <v>120000</v>
      </c>
      <c r="AT42" s="69" t="s">
        <v>95</v>
      </c>
      <c r="AU42" s="69" t="s">
        <v>31</v>
      </c>
      <c r="AV42" s="172"/>
      <c r="AW42" s="6"/>
      <c r="AX42" s="7"/>
      <c r="AY42" s="5"/>
      <c r="AZ42" s="5"/>
      <c r="BA42" s="6"/>
      <c r="BB42" s="5"/>
      <c r="BC42" s="35"/>
      <c r="BD42" s="5"/>
      <c r="BE42" s="6"/>
    </row>
    <row r="43" spans="32:57" ht="12" customHeight="1">
      <c r="AF43" s="43" t="s">
        <v>249</v>
      </c>
      <c r="AG43" s="43" t="s">
        <v>259</v>
      </c>
      <c r="AH43" s="43" t="s">
        <v>265</v>
      </c>
      <c r="AI43" s="43" t="s">
        <v>273</v>
      </c>
      <c r="AJ43" s="43" t="s">
        <v>283</v>
      </c>
      <c r="AK43" s="43" t="s">
        <v>380</v>
      </c>
      <c r="AL43" s="59">
        <f t="shared" si="16"/>
        <v>41</v>
      </c>
      <c r="AM43" s="60" t="s">
        <v>139</v>
      </c>
      <c r="AN43" s="61">
        <v>6</v>
      </c>
      <c r="AO43" s="61">
        <v>3</v>
      </c>
      <c r="AP43" s="61">
        <v>4</v>
      </c>
      <c r="AQ43" s="61">
        <v>8</v>
      </c>
      <c r="AR43" s="62"/>
      <c r="AS43" s="63">
        <v>70000</v>
      </c>
      <c r="AT43" s="63" t="s">
        <v>72</v>
      </c>
      <c r="AU43" s="63" t="s">
        <v>75</v>
      </c>
      <c r="AV43" s="173" t="s">
        <v>143</v>
      </c>
      <c r="AW43" s="6"/>
      <c r="AX43" s="7"/>
      <c r="AY43" s="5"/>
      <c r="AZ43" s="5"/>
      <c r="BA43" s="6"/>
      <c r="BB43" s="5"/>
      <c r="BC43" s="35"/>
      <c r="BD43" s="5"/>
      <c r="BE43" s="6"/>
    </row>
    <row r="44" spans="32:57" ht="12" customHeight="1">
      <c r="AF44" s="43" t="s">
        <v>243</v>
      </c>
      <c r="AG44" s="43" t="s">
        <v>256</v>
      </c>
      <c r="AH44" s="43"/>
      <c r="AI44" s="43" t="s">
        <v>271</v>
      </c>
      <c r="AJ44" s="43" t="s">
        <v>280</v>
      </c>
      <c r="AK44" s="43" t="s">
        <v>382</v>
      </c>
      <c r="AL44" s="64">
        <f t="shared" si="16"/>
        <v>42</v>
      </c>
      <c r="AM44" s="3" t="s">
        <v>140</v>
      </c>
      <c r="AN44" s="4">
        <v>6</v>
      </c>
      <c r="AO44" s="4">
        <v>3</v>
      </c>
      <c r="AP44" s="4">
        <v>4</v>
      </c>
      <c r="AQ44" s="4">
        <v>8</v>
      </c>
      <c r="AR44" s="20" t="s">
        <v>144</v>
      </c>
      <c r="AS44" s="5">
        <v>90000</v>
      </c>
      <c r="AT44" s="5" t="s">
        <v>31</v>
      </c>
      <c r="AU44" s="5" t="s">
        <v>95</v>
      </c>
      <c r="AV44" s="174"/>
      <c r="AW44" s="6"/>
      <c r="AX44" s="7"/>
      <c r="AY44" s="5"/>
      <c r="AZ44" s="5"/>
      <c r="BA44" s="6"/>
      <c r="BB44" s="5"/>
      <c r="BC44" s="35"/>
      <c r="BD44" s="5"/>
      <c r="BE44" s="6"/>
    </row>
    <row r="45" spans="32:57" ht="12" customHeight="1">
      <c r="AF45" s="43" t="s">
        <v>248</v>
      </c>
      <c r="AG45" s="43" t="s">
        <v>258</v>
      </c>
      <c r="AH45" s="43"/>
      <c r="AI45" s="43" t="s">
        <v>268</v>
      </c>
      <c r="AJ45" s="43" t="s">
        <v>277</v>
      </c>
      <c r="AK45" s="43" t="s">
        <v>365</v>
      </c>
      <c r="AL45" s="64">
        <f t="shared" si="16"/>
        <v>43</v>
      </c>
      <c r="AM45" s="3" t="s">
        <v>141</v>
      </c>
      <c r="AN45" s="4">
        <v>8</v>
      </c>
      <c r="AO45" s="4">
        <v>3</v>
      </c>
      <c r="AP45" s="4">
        <v>4</v>
      </c>
      <c r="AQ45" s="4">
        <v>7</v>
      </c>
      <c r="AR45" s="20" t="s">
        <v>145</v>
      </c>
      <c r="AS45" s="5">
        <v>90000</v>
      </c>
      <c r="AT45" s="5" t="s">
        <v>72</v>
      </c>
      <c r="AU45" s="5" t="s">
        <v>75</v>
      </c>
      <c r="AV45" s="174"/>
      <c r="AW45" s="6"/>
      <c r="AX45" s="7"/>
      <c r="AY45" s="5"/>
      <c r="AZ45" s="5"/>
      <c r="BA45" s="6"/>
      <c r="BB45" s="5"/>
      <c r="BC45" s="35"/>
      <c r="BD45" s="5"/>
      <c r="BE45" s="6"/>
    </row>
    <row r="46" spans="32:57" ht="12" customHeight="1">
      <c r="AF46" s="43" t="s">
        <v>242</v>
      </c>
      <c r="AG46" s="43" t="s">
        <v>257</v>
      </c>
      <c r="AH46" s="43"/>
      <c r="AI46" s="43" t="s">
        <v>276</v>
      </c>
      <c r="AJ46" s="43" t="s">
        <v>281</v>
      </c>
      <c r="AK46" s="43" t="s">
        <v>366</v>
      </c>
      <c r="AL46" s="65">
        <f t="shared" si="16"/>
        <v>44</v>
      </c>
      <c r="AM46" s="66" t="s">
        <v>142</v>
      </c>
      <c r="AN46" s="67">
        <v>7</v>
      </c>
      <c r="AO46" s="67">
        <v>3</v>
      </c>
      <c r="AP46" s="67">
        <v>4</v>
      </c>
      <c r="AQ46" s="67">
        <v>8</v>
      </c>
      <c r="AR46" s="68" t="s">
        <v>97</v>
      </c>
      <c r="AS46" s="69">
        <v>100000</v>
      </c>
      <c r="AT46" s="69" t="s">
        <v>72</v>
      </c>
      <c r="AU46" s="69" t="s">
        <v>75</v>
      </c>
      <c r="AV46" s="175"/>
      <c r="AW46" s="22"/>
      <c r="AX46" s="7"/>
      <c r="AY46" s="5"/>
      <c r="AZ46" s="18"/>
      <c r="BA46" s="22"/>
      <c r="BB46" s="18"/>
      <c r="BC46" s="36"/>
      <c r="BD46" s="18"/>
      <c r="BE46" s="22"/>
    </row>
    <row r="47" spans="32:57" ht="12" customHeight="1">
      <c r="AF47" s="43" t="s">
        <v>244</v>
      </c>
      <c r="AG47" s="43"/>
      <c r="AH47" s="43"/>
      <c r="AI47" s="43"/>
      <c r="AJ47" s="43"/>
      <c r="AK47" s="43" t="s">
        <v>367</v>
      </c>
      <c r="AL47" s="59">
        <f t="shared" si="16"/>
        <v>45</v>
      </c>
      <c r="AM47" s="60" t="s">
        <v>147</v>
      </c>
      <c r="AN47" s="72">
        <v>6</v>
      </c>
      <c r="AO47" s="72">
        <v>3</v>
      </c>
      <c r="AP47" s="72">
        <v>3</v>
      </c>
      <c r="AQ47" s="72">
        <v>8</v>
      </c>
      <c r="AR47" s="62"/>
      <c r="AS47" s="73">
        <v>50000</v>
      </c>
      <c r="AT47" s="73" t="s">
        <v>20</v>
      </c>
      <c r="AU47" s="73" t="s">
        <v>73</v>
      </c>
      <c r="AV47" s="170" t="s">
        <v>146</v>
      </c>
      <c r="AW47" s="22"/>
      <c r="AX47" s="7"/>
      <c r="AY47" s="5"/>
      <c r="AZ47" s="18"/>
      <c r="BA47" s="22"/>
      <c r="BB47" s="18"/>
      <c r="BC47" s="36"/>
      <c r="BD47" s="18"/>
      <c r="BE47" s="22"/>
    </row>
    <row r="48" spans="32:57" ht="12" customHeight="1">
      <c r="AF48" s="43" t="s">
        <v>245</v>
      </c>
      <c r="AG48" s="43"/>
      <c r="AH48" s="43"/>
      <c r="AI48" s="43"/>
      <c r="AJ48" s="43"/>
      <c r="AK48" s="43" t="s">
        <v>379</v>
      </c>
      <c r="AL48" s="64">
        <f t="shared" si="16"/>
        <v>46</v>
      </c>
      <c r="AM48" s="3" t="s">
        <v>149</v>
      </c>
      <c r="AN48" s="38">
        <v>8</v>
      </c>
      <c r="AO48" s="38">
        <v>2</v>
      </c>
      <c r="AP48" s="38">
        <v>3</v>
      </c>
      <c r="AQ48" s="38">
        <v>7</v>
      </c>
      <c r="AR48" s="20" t="s">
        <v>151</v>
      </c>
      <c r="AS48" s="74">
        <v>70000</v>
      </c>
      <c r="AT48" s="74" t="s">
        <v>72</v>
      </c>
      <c r="AU48" s="74" t="s">
        <v>75</v>
      </c>
      <c r="AV48" s="171"/>
      <c r="AW48" s="22"/>
      <c r="AX48" s="7"/>
      <c r="AY48" s="5"/>
      <c r="AZ48" s="18"/>
      <c r="BA48" s="22"/>
      <c r="BB48" s="18"/>
      <c r="BC48" s="36"/>
      <c r="BD48" s="18"/>
      <c r="BE48" s="22"/>
    </row>
    <row r="49" spans="32:57" ht="12" customHeight="1">
      <c r="AF49" s="43" t="s">
        <v>246</v>
      </c>
      <c r="AG49" s="43"/>
      <c r="AH49" s="43"/>
      <c r="AI49" s="43"/>
      <c r="AJ49" s="43"/>
      <c r="AK49" s="43" t="s">
        <v>376</v>
      </c>
      <c r="AL49" s="64">
        <f t="shared" si="16"/>
        <v>47</v>
      </c>
      <c r="AM49" s="3" t="s">
        <v>148</v>
      </c>
      <c r="AN49" s="38">
        <v>6</v>
      </c>
      <c r="AO49" s="38">
        <v>3</v>
      </c>
      <c r="AP49" s="38">
        <v>3</v>
      </c>
      <c r="AQ49" s="38">
        <v>8</v>
      </c>
      <c r="AR49" s="20" t="s">
        <v>153</v>
      </c>
      <c r="AS49" s="74">
        <v>70000</v>
      </c>
      <c r="AT49" s="74" t="s">
        <v>70</v>
      </c>
      <c r="AU49" s="74" t="s">
        <v>74</v>
      </c>
      <c r="AV49" s="171"/>
      <c r="AW49" s="22"/>
      <c r="AX49" s="7"/>
      <c r="AY49" s="5"/>
      <c r="AZ49" s="18"/>
      <c r="BA49" s="22"/>
      <c r="BB49" s="18"/>
      <c r="BC49" s="36"/>
      <c r="BD49" s="18"/>
      <c r="BE49" s="22"/>
    </row>
    <row r="50" spans="32:57" ht="12" customHeight="1">
      <c r="AF50" s="43" t="s">
        <v>247</v>
      </c>
      <c r="AG50" s="43"/>
      <c r="AH50" s="43"/>
      <c r="AI50" s="43"/>
      <c r="AJ50" s="43"/>
      <c r="AK50" s="43" t="s">
        <v>368</v>
      </c>
      <c r="AL50" s="64">
        <f t="shared" si="16"/>
        <v>48</v>
      </c>
      <c r="AM50" s="3" t="s">
        <v>150</v>
      </c>
      <c r="AN50" s="38">
        <v>7</v>
      </c>
      <c r="AO50" s="38">
        <v>3</v>
      </c>
      <c r="AP50" s="38">
        <v>3</v>
      </c>
      <c r="AQ50" s="38">
        <v>8</v>
      </c>
      <c r="AR50" s="20" t="s">
        <v>97</v>
      </c>
      <c r="AS50" s="74">
        <v>90000</v>
      </c>
      <c r="AT50" s="74" t="s">
        <v>76</v>
      </c>
      <c r="AU50" s="74" t="s">
        <v>71</v>
      </c>
      <c r="AV50" s="171"/>
      <c r="AW50" s="22"/>
      <c r="AY50" s="18"/>
      <c r="AZ50" s="18"/>
      <c r="BA50" s="22"/>
      <c r="BB50" s="18"/>
      <c r="BC50" s="36"/>
      <c r="BD50" s="18"/>
      <c r="BE50" s="22"/>
    </row>
    <row r="51" spans="33:57" ht="12" customHeight="1">
      <c r="AG51" s="43"/>
      <c r="AH51" s="43"/>
      <c r="AI51" s="43"/>
      <c r="AJ51" s="43"/>
      <c r="AK51" s="43" t="s">
        <v>369</v>
      </c>
      <c r="AL51" s="65">
        <f t="shared" si="16"/>
        <v>49</v>
      </c>
      <c r="AM51" s="75" t="s">
        <v>51</v>
      </c>
      <c r="AN51" s="76">
        <v>5</v>
      </c>
      <c r="AO51" s="76">
        <v>5</v>
      </c>
      <c r="AP51" s="76">
        <v>2</v>
      </c>
      <c r="AQ51" s="76">
        <v>9</v>
      </c>
      <c r="AR51" s="68" t="s">
        <v>154</v>
      </c>
      <c r="AS51" s="77">
        <v>140000</v>
      </c>
      <c r="AT51" s="77" t="s">
        <v>95</v>
      </c>
      <c r="AU51" s="77" t="s">
        <v>31</v>
      </c>
      <c r="AV51" s="172"/>
      <c r="AW51" s="22"/>
      <c r="AY51" s="18"/>
      <c r="AZ51" s="18"/>
      <c r="BA51" s="22"/>
      <c r="BB51" s="18"/>
      <c r="BC51" s="36"/>
      <c r="BD51" s="18"/>
      <c r="BE51" s="22"/>
    </row>
    <row r="52" spans="33:57" ht="12" customHeight="1">
      <c r="AG52" s="43"/>
      <c r="AH52" s="43"/>
      <c r="AI52" s="43"/>
      <c r="AJ52" s="43"/>
      <c r="AK52" s="43" t="s">
        <v>370</v>
      </c>
      <c r="AL52" s="59">
        <f t="shared" si="16"/>
        <v>50</v>
      </c>
      <c r="AM52" s="60" t="s">
        <v>155</v>
      </c>
      <c r="AN52" s="61">
        <v>5</v>
      </c>
      <c r="AO52" s="61">
        <v>3</v>
      </c>
      <c r="AP52" s="61">
        <v>2</v>
      </c>
      <c r="AQ52" s="61">
        <v>7</v>
      </c>
      <c r="AR52" s="62" t="s">
        <v>157</v>
      </c>
      <c r="AS52" s="63">
        <v>30000</v>
      </c>
      <c r="AT52" s="63" t="s">
        <v>20</v>
      </c>
      <c r="AU52" s="63" t="s">
        <v>73</v>
      </c>
      <c r="AV52" s="173" t="s">
        <v>52</v>
      </c>
      <c r="AW52" s="22"/>
      <c r="AY52" s="18"/>
      <c r="AZ52" s="18"/>
      <c r="BA52" s="22"/>
      <c r="BB52" s="18"/>
      <c r="BC52" s="36"/>
      <c r="BD52" s="18"/>
      <c r="BE52" s="22"/>
    </row>
    <row r="53" spans="33:57" ht="12" customHeight="1">
      <c r="AG53" s="43"/>
      <c r="AH53" s="43"/>
      <c r="AI53" s="43"/>
      <c r="AJ53" s="43"/>
      <c r="AK53" s="43" t="s">
        <v>381</v>
      </c>
      <c r="AL53" s="64">
        <f t="shared" si="16"/>
        <v>51</v>
      </c>
      <c r="AM53" s="3" t="s">
        <v>55</v>
      </c>
      <c r="AN53" s="4">
        <v>6</v>
      </c>
      <c r="AO53" s="4">
        <v>3</v>
      </c>
      <c r="AP53" s="4">
        <v>2</v>
      </c>
      <c r="AQ53" s="4">
        <v>7</v>
      </c>
      <c r="AR53" s="20" t="s">
        <v>158</v>
      </c>
      <c r="AS53" s="5">
        <v>70000</v>
      </c>
      <c r="AT53" s="5" t="s">
        <v>70</v>
      </c>
      <c r="AU53" s="5" t="s">
        <v>74</v>
      </c>
      <c r="AV53" s="174"/>
      <c r="AW53" s="22"/>
      <c r="AY53" s="18"/>
      <c r="AZ53" s="18"/>
      <c r="BA53" s="22"/>
      <c r="BB53" s="18"/>
      <c r="BC53" s="36"/>
      <c r="BD53" s="18"/>
      <c r="BE53" s="22"/>
    </row>
    <row r="54" spans="33:57" ht="12" customHeight="1">
      <c r="AG54" s="43"/>
      <c r="AH54" s="43"/>
      <c r="AI54" s="43"/>
      <c r="AJ54" s="43"/>
      <c r="AK54" s="43" t="s">
        <v>371</v>
      </c>
      <c r="AL54" s="64">
        <f t="shared" si="16"/>
        <v>52</v>
      </c>
      <c r="AM54" s="3" t="s">
        <v>56</v>
      </c>
      <c r="AN54" s="4">
        <v>6</v>
      </c>
      <c r="AO54" s="4">
        <v>3</v>
      </c>
      <c r="AP54" s="4">
        <v>2</v>
      </c>
      <c r="AQ54" s="4">
        <v>8</v>
      </c>
      <c r="AR54" s="20" t="s">
        <v>159</v>
      </c>
      <c r="AS54" s="5">
        <v>90000</v>
      </c>
      <c r="AT54" s="5" t="s">
        <v>76</v>
      </c>
      <c r="AU54" s="5" t="s">
        <v>71</v>
      </c>
      <c r="AV54" s="174"/>
      <c r="AW54" s="22"/>
      <c r="AY54" s="18"/>
      <c r="AZ54" s="18"/>
      <c r="BA54" s="22"/>
      <c r="BB54" s="18"/>
      <c r="BC54" s="36"/>
      <c r="BD54" s="18"/>
      <c r="BE54" s="22"/>
    </row>
    <row r="55" spans="33:57" ht="12" customHeight="1">
      <c r="AG55" s="43"/>
      <c r="AH55" s="43"/>
      <c r="AI55" s="43"/>
      <c r="AJ55" s="43"/>
      <c r="AK55" s="43" t="s">
        <v>372</v>
      </c>
      <c r="AL55" s="65">
        <f t="shared" si="16"/>
        <v>53</v>
      </c>
      <c r="AM55" s="66" t="s">
        <v>156</v>
      </c>
      <c r="AN55" s="67">
        <v>3</v>
      </c>
      <c r="AO55" s="67">
        <v>5</v>
      </c>
      <c r="AP55" s="67">
        <v>1</v>
      </c>
      <c r="AQ55" s="67">
        <v>9</v>
      </c>
      <c r="AR55" s="68" t="s">
        <v>160</v>
      </c>
      <c r="AS55" s="77">
        <v>110000</v>
      </c>
      <c r="AT55" s="77" t="s">
        <v>95</v>
      </c>
      <c r="AU55" s="77" t="s">
        <v>31</v>
      </c>
      <c r="AV55" s="175"/>
      <c r="AW55" s="22"/>
      <c r="AY55" s="18"/>
      <c r="AZ55" s="18"/>
      <c r="BA55" s="22"/>
      <c r="BB55" s="18"/>
      <c r="BC55" s="36"/>
      <c r="BD55" s="18"/>
      <c r="BE55" s="22"/>
    </row>
    <row r="56" spans="33:57" ht="12" customHeight="1">
      <c r="AG56" s="43"/>
      <c r="AH56" s="43"/>
      <c r="AI56" s="43"/>
      <c r="AJ56" s="43"/>
      <c r="AK56" s="43" t="s">
        <v>377</v>
      </c>
      <c r="AL56" s="59">
        <f t="shared" si="16"/>
        <v>54</v>
      </c>
      <c r="AM56" s="60" t="s">
        <v>162</v>
      </c>
      <c r="AN56" s="72">
        <v>8</v>
      </c>
      <c r="AO56" s="72">
        <v>2</v>
      </c>
      <c r="AP56" s="72">
        <v>3</v>
      </c>
      <c r="AQ56" s="72">
        <v>7</v>
      </c>
      <c r="AR56" s="62" t="s">
        <v>163</v>
      </c>
      <c r="AS56" s="73">
        <v>60000</v>
      </c>
      <c r="AT56" s="73" t="s">
        <v>45</v>
      </c>
      <c r="AU56" s="73" t="s">
        <v>136</v>
      </c>
      <c r="AV56" s="170" t="s">
        <v>161</v>
      </c>
      <c r="AW56" s="22"/>
      <c r="AY56" s="18"/>
      <c r="AZ56" s="18"/>
      <c r="BA56" s="22"/>
      <c r="BB56" s="18"/>
      <c r="BC56" s="36"/>
      <c r="BD56" s="18"/>
      <c r="BE56" s="22"/>
    </row>
    <row r="57" spans="33:57" ht="12" customHeight="1">
      <c r="AG57" s="43"/>
      <c r="AH57" s="43"/>
      <c r="AI57" s="43"/>
      <c r="AJ57" s="43"/>
      <c r="AK57" s="43" t="s">
        <v>373</v>
      </c>
      <c r="AL57" s="64">
        <f t="shared" si="16"/>
        <v>55</v>
      </c>
      <c r="AM57" s="3" t="s">
        <v>165</v>
      </c>
      <c r="AN57" s="38">
        <v>6</v>
      </c>
      <c r="AO57" s="38">
        <v>4</v>
      </c>
      <c r="AP57" s="38">
        <v>1</v>
      </c>
      <c r="AQ57" s="38">
        <v>9</v>
      </c>
      <c r="AR57" s="20"/>
      <c r="AS57" s="74">
        <v>80000</v>
      </c>
      <c r="AT57" s="74" t="s">
        <v>76</v>
      </c>
      <c r="AU57" s="74" t="s">
        <v>71</v>
      </c>
      <c r="AV57" s="171"/>
      <c r="AW57" s="22"/>
      <c r="AY57" s="18"/>
      <c r="AZ57" s="18"/>
      <c r="BA57" s="22"/>
      <c r="BB57" s="18"/>
      <c r="BC57" s="36"/>
      <c r="BD57" s="18"/>
      <c r="BE57" s="22"/>
    </row>
    <row r="58" spans="33:57" ht="12" customHeight="1">
      <c r="AG58" s="43"/>
      <c r="AH58" s="43"/>
      <c r="AI58" s="43"/>
      <c r="AJ58" s="43"/>
      <c r="AK58" s="43" t="s">
        <v>378</v>
      </c>
      <c r="AL58" s="65">
        <f t="shared" si="16"/>
        <v>56</v>
      </c>
      <c r="AM58" s="66" t="s">
        <v>25</v>
      </c>
      <c r="AN58" s="76">
        <v>6</v>
      </c>
      <c r="AO58" s="76">
        <v>5</v>
      </c>
      <c r="AP58" s="76">
        <v>1</v>
      </c>
      <c r="AQ58" s="76">
        <v>9</v>
      </c>
      <c r="AR58" s="68" t="s">
        <v>164</v>
      </c>
      <c r="AS58" s="77">
        <v>140000</v>
      </c>
      <c r="AT58" s="77" t="s">
        <v>95</v>
      </c>
      <c r="AU58" s="77" t="s">
        <v>31</v>
      </c>
      <c r="AV58" s="172"/>
      <c r="AW58" s="22"/>
      <c r="AY58" s="18"/>
      <c r="AZ58" s="18"/>
      <c r="BA58" s="22"/>
      <c r="BB58" s="18"/>
      <c r="BC58" s="36"/>
      <c r="BD58" s="18"/>
      <c r="BE58" s="22"/>
    </row>
    <row r="59" spans="33:57" ht="12" customHeight="1">
      <c r="AG59" s="43"/>
      <c r="AH59" s="43"/>
      <c r="AI59" s="43"/>
      <c r="AJ59" s="43"/>
      <c r="AK59" s="43" t="s">
        <v>374</v>
      </c>
      <c r="AL59" s="59">
        <f t="shared" si="16"/>
        <v>57</v>
      </c>
      <c r="AM59" s="60" t="s">
        <v>167</v>
      </c>
      <c r="AN59" s="72">
        <v>4</v>
      </c>
      <c r="AO59" s="72">
        <v>3</v>
      </c>
      <c r="AP59" s="72">
        <v>2</v>
      </c>
      <c r="AQ59" s="72">
        <v>8</v>
      </c>
      <c r="AR59" s="62" t="s">
        <v>157</v>
      </c>
      <c r="AS59" s="73">
        <v>40000</v>
      </c>
      <c r="AT59" s="73" t="s">
        <v>20</v>
      </c>
      <c r="AU59" s="73" t="s">
        <v>73</v>
      </c>
      <c r="AV59" s="173" t="s">
        <v>166</v>
      </c>
      <c r="AW59" s="22"/>
      <c r="AY59" s="18"/>
      <c r="AZ59" s="18"/>
      <c r="BA59" s="22"/>
      <c r="BB59" s="18"/>
      <c r="BC59" s="36"/>
      <c r="BD59" s="18"/>
      <c r="BE59" s="22"/>
    </row>
    <row r="60" spans="37:57" ht="12" customHeight="1">
      <c r="AK60" s="43" t="s">
        <v>392</v>
      </c>
      <c r="AL60" s="64">
        <f t="shared" si="16"/>
        <v>58</v>
      </c>
      <c r="AM60" s="3" t="s">
        <v>49</v>
      </c>
      <c r="AN60" s="38">
        <v>7</v>
      </c>
      <c r="AO60" s="38">
        <v>3</v>
      </c>
      <c r="AP60" s="38">
        <v>3</v>
      </c>
      <c r="AQ60" s="38">
        <v>7</v>
      </c>
      <c r="AR60" s="20" t="s">
        <v>77</v>
      </c>
      <c r="AS60" s="74">
        <v>70000</v>
      </c>
      <c r="AT60" s="74" t="s">
        <v>72</v>
      </c>
      <c r="AU60" s="74" t="s">
        <v>75</v>
      </c>
      <c r="AV60" s="174"/>
      <c r="AW60" s="22"/>
      <c r="AY60" s="18"/>
      <c r="AZ60" s="18"/>
      <c r="BA60" s="22"/>
      <c r="BB60" s="18"/>
      <c r="BC60" s="36"/>
      <c r="BD60" s="18"/>
      <c r="BE60" s="22"/>
    </row>
    <row r="61" spans="38:57" ht="12" customHeight="1">
      <c r="AL61" s="64">
        <f t="shared" si="16"/>
        <v>59</v>
      </c>
      <c r="AM61" s="3" t="s">
        <v>168</v>
      </c>
      <c r="AN61" s="38">
        <v>6</v>
      </c>
      <c r="AO61" s="38">
        <v>3</v>
      </c>
      <c r="AP61" s="38">
        <v>3</v>
      </c>
      <c r="AQ61" s="38">
        <v>8</v>
      </c>
      <c r="AR61" s="20" t="s">
        <v>159</v>
      </c>
      <c r="AS61" s="74">
        <v>90000</v>
      </c>
      <c r="AT61" s="74" t="s">
        <v>76</v>
      </c>
      <c r="AU61" s="74" t="s">
        <v>71</v>
      </c>
      <c r="AV61" s="174"/>
      <c r="AW61" s="22"/>
      <c r="AY61" s="18"/>
      <c r="AZ61" s="18"/>
      <c r="BA61" s="22"/>
      <c r="BB61" s="18"/>
      <c r="BC61" s="36"/>
      <c r="BD61" s="18"/>
      <c r="BE61" s="22"/>
    </row>
    <row r="62" spans="38:57" ht="12" customHeight="1">
      <c r="AL62" s="64">
        <f t="shared" si="16"/>
        <v>60</v>
      </c>
      <c r="AM62" s="3" t="s">
        <v>169</v>
      </c>
      <c r="AN62" s="38">
        <v>4</v>
      </c>
      <c r="AO62" s="38">
        <v>4</v>
      </c>
      <c r="AP62" s="38">
        <v>2</v>
      </c>
      <c r="AQ62" s="38">
        <v>9</v>
      </c>
      <c r="AR62" s="20" t="s">
        <v>171</v>
      </c>
      <c r="AS62" s="74">
        <v>110000</v>
      </c>
      <c r="AT62" s="74" t="s">
        <v>76</v>
      </c>
      <c r="AU62" s="74" t="s">
        <v>71</v>
      </c>
      <c r="AV62" s="174"/>
      <c r="AW62" s="22"/>
      <c r="AY62" s="18"/>
      <c r="AZ62" s="18"/>
      <c r="BA62" s="22"/>
      <c r="BB62" s="18"/>
      <c r="BC62" s="36"/>
      <c r="BD62" s="18"/>
      <c r="BE62" s="22"/>
    </row>
    <row r="63" spans="38:57" ht="12" customHeight="1">
      <c r="AL63" s="65">
        <f t="shared" si="16"/>
        <v>61</v>
      </c>
      <c r="AM63" s="66" t="s">
        <v>170</v>
      </c>
      <c r="AN63" s="76">
        <v>8</v>
      </c>
      <c r="AO63" s="76">
        <v>3</v>
      </c>
      <c r="AP63" s="76">
        <v>3</v>
      </c>
      <c r="AQ63" s="76">
        <v>8</v>
      </c>
      <c r="AR63" s="68" t="s">
        <v>172</v>
      </c>
      <c r="AS63" s="77">
        <v>120000</v>
      </c>
      <c r="AT63" s="77" t="s">
        <v>72</v>
      </c>
      <c r="AU63" s="77" t="s">
        <v>75</v>
      </c>
      <c r="AV63" s="175"/>
      <c r="AW63" s="22"/>
      <c r="AY63" s="18"/>
      <c r="AZ63" s="18"/>
      <c r="BA63" s="22"/>
      <c r="BB63" s="18"/>
      <c r="BC63" s="36"/>
      <c r="BD63" s="18"/>
      <c r="BE63" s="22"/>
    </row>
    <row r="64" spans="38:57" ht="12" customHeight="1">
      <c r="AL64" s="59">
        <f t="shared" si="16"/>
        <v>62</v>
      </c>
      <c r="AM64" s="70" t="s">
        <v>173</v>
      </c>
      <c r="AN64" s="72">
        <v>6</v>
      </c>
      <c r="AO64" s="72">
        <v>3</v>
      </c>
      <c r="AP64" s="72">
        <v>3</v>
      </c>
      <c r="AQ64" s="72">
        <v>7</v>
      </c>
      <c r="AR64" s="62" t="s">
        <v>97</v>
      </c>
      <c r="AS64" s="73">
        <v>50000</v>
      </c>
      <c r="AT64" s="73" t="s">
        <v>20</v>
      </c>
      <c r="AU64" s="73" t="s">
        <v>73</v>
      </c>
      <c r="AV64" s="170" t="s">
        <v>38</v>
      </c>
      <c r="AW64" s="22"/>
      <c r="AY64" s="18"/>
      <c r="AZ64" s="18"/>
      <c r="BA64" s="22"/>
      <c r="BB64" s="18"/>
      <c r="BC64" s="36"/>
      <c r="BD64" s="18"/>
      <c r="BE64" s="22"/>
    </row>
    <row r="65" spans="38:57" ht="12" customHeight="1">
      <c r="AL65" s="64">
        <f t="shared" si="16"/>
        <v>63</v>
      </c>
      <c r="AM65" s="71" t="s">
        <v>174</v>
      </c>
      <c r="AN65" s="38">
        <v>6</v>
      </c>
      <c r="AO65" s="38">
        <v>3</v>
      </c>
      <c r="AP65" s="38">
        <v>3</v>
      </c>
      <c r="AQ65" s="38">
        <v>7</v>
      </c>
      <c r="AR65" s="20" t="s">
        <v>177</v>
      </c>
      <c r="AS65" s="74">
        <v>70000</v>
      </c>
      <c r="AT65" s="74" t="s">
        <v>70</v>
      </c>
      <c r="AU65" s="74" t="s">
        <v>74</v>
      </c>
      <c r="AV65" s="171"/>
      <c r="AW65" s="22"/>
      <c r="AY65" s="18"/>
      <c r="AZ65" s="18"/>
      <c r="BA65" s="22"/>
      <c r="BB65" s="18"/>
      <c r="BC65" s="36"/>
      <c r="BD65" s="18"/>
      <c r="BE65" s="22"/>
    </row>
    <row r="66" spans="38:57" ht="12" customHeight="1">
      <c r="AL66" s="64">
        <f t="shared" si="16"/>
        <v>64</v>
      </c>
      <c r="AM66" s="71" t="s">
        <v>175</v>
      </c>
      <c r="AN66" s="38">
        <v>7</v>
      </c>
      <c r="AO66" s="38">
        <v>3</v>
      </c>
      <c r="AP66" s="38">
        <v>3</v>
      </c>
      <c r="AQ66" s="38">
        <v>7</v>
      </c>
      <c r="AR66" s="20" t="s">
        <v>178</v>
      </c>
      <c r="AS66" s="74">
        <v>90000</v>
      </c>
      <c r="AT66" s="74" t="s">
        <v>72</v>
      </c>
      <c r="AU66" s="74" t="s">
        <v>75</v>
      </c>
      <c r="AV66" s="171"/>
      <c r="AW66" s="22"/>
      <c r="AY66" s="18"/>
      <c r="AZ66" s="18"/>
      <c r="BA66" s="22"/>
      <c r="BB66" s="18"/>
      <c r="BC66" s="36"/>
      <c r="BD66" s="18"/>
      <c r="BE66" s="22"/>
    </row>
    <row r="67" spans="38:57" ht="12" customHeight="1">
      <c r="AL67" s="64">
        <f t="shared" si="16"/>
        <v>65</v>
      </c>
      <c r="AM67" s="3" t="s">
        <v>18</v>
      </c>
      <c r="AN67" s="38">
        <v>6</v>
      </c>
      <c r="AO67" s="38">
        <v>3</v>
      </c>
      <c r="AP67" s="38">
        <v>3</v>
      </c>
      <c r="AQ67" s="38">
        <v>7</v>
      </c>
      <c r="AR67" s="20" t="s">
        <v>179</v>
      </c>
      <c r="AS67" s="74">
        <v>90000</v>
      </c>
      <c r="AT67" s="74" t="s">
        <v>76</v>
      </c>
      <c r="AU67" s="74" t="s">
        <v>71</v>
      </c>
      <c r="AV67" s="171"/>
      <c r="AW67" s="22"/>
      <c r="AY67" s="18"/>
      <c r="AZ67" s="18"/>
      <c r="BA67" s="22"/>
      <c r="BB67" s="18"/>
      <c r="BC67" s="36"/>
      <c r="BD67" s="18"/>
      <c r="BE67" s="22"/>
    </row>
    <row r="68" spans="38:57" ht="12" customHeight="1">
      <c r="AL68" s="64">
        <f t="shared" si="16"/>
        <v>66</v>
      </c>
      <c r="AM68" s="3" t="s">
        <v>2</v>
      </c>
      <c r="AN68" s="38">
        <v>6</v>
      </c>
      <c r="AO68" s="38">
        <v>4</v>
      </c>
      <c r="AP68" s="38">
        <v>2</v>
      </c>
      <c r="AQ68" s="38">
        <v>8</v>
      </c>
      <c r="AR68" s="20" t="s">
        <v>180</v>
      </c>
      <c r="AS68" s="74">
        <v>110000</v>
      </c>
      <c r="AT68" s="74" t="s">
        <v>76</v>
      </c>
      <c r="AU68" s="74" t="s">
        <v>71</v>
      </c>
      <c r="AV68" s="171"/>
      <c r="AW68" s="22"/>
      <c r="AY68" s="18"/>
      <c r="AZ68" s="18"/>
      <c r="BA68" s="22"/>
      <c r="BB68" s="18"/>
      <c r="BC68" s="36"/>
      <c r="BD68" s="18"/>
      <c r="BE68" s="22"/>
    </row>
    <row r="69" spans="38:57" ht="12" customHeight="1">
      <c r="AL69" s="65">
        <f t="shared" si="16"/>
        <v>67</v>
      </c>
      <c r="AM69" s="66" t="s">
        <v>176</v>
      </c>
      <c r="AN69" s="76">
        <v>5</v>
      </c>
      <c r="AO69" s="76">
        <v>5</v>
      </c>
      <c r="AP69" s="76">
        <v>1</v>
      </c>
      <c r="AQ69" s="76">
        <v>8</v>
      </c>
      <c r="AR69" s="68" t="s">
        <v>181</v>
      </c>
      <c r="AS69" s="77">
        <v>140000</v>
      </c>
      <c r="AT69" s="77" t="s">
        <v>95</v>
      </c>
      <c r="AU69" s="77" t="s">
        <v>31</v>
      </c>
      <c r="AV69" s="172"/>
      <c r="AW69" s="22"/>
      <c r="AY69" s="18"/>
      <c r="AZ69" s="18"/>
      <c r="BA69" s="22"/>
      <c r="BB69" s="18"/>
      <c r="BC69" s="36"/>
      <c r="BD69" s="18"/>
      <c r="BE69" s="22"/>
    </row>
    <row r="70" spans="38:57" ht="12" customHeight="1">
      <c r="AL70" s="59">
        <f t="shared" si="16"/>
        <v>68</v>
      </c>
      <c r="AM70" s="60" t="s">
        <v>182</v>
      </c>
      <c r="AN70" s="72">
        <v>5</v>
      </c>
      <c r="AO70" s="72">
        <v>3</v>
      </c>
      <c r="AP70" s="72">
        <v>3</v>
      </c>
      <c r="AQ70" s="72">
        <v>8</v>
      </c>
      <c r="AR70" s="62" t="s">
        <v>186</v>
      </c>
      <c r="AS70" s="73">
        <v>40000</v>
      </c>
      <c r="AT70" s="73" t="s">
        <v>47</v>
      </c>
      <c r="AU70" s="73" t="s">
        <v>73</v>
      </c>
      <c r="AV70" s="173" t="s">
        <v>54</v>
      </c>
      <c r="AW70" s="22"/>
      <c r="AY70" s="18"/>
      <c r="AZ70" s="18"/>
      <c r="BA70" s="22"/>
      <c r="BB70" s="18"/>
      <c r="BC70" s="36"/>
      <c r="BD70" s="18"/>
      <c r="BE70" s="22"/>
    </row>
    <row r="71" spans="38:57" ht="12" customHeight="1">
      <c r="AL71" s="64">
        <f t="shared" si="16"/>
        <v>69</v>
      </c>
      <c r="AM71" s="3" t="s">
        <v>183</v>
      </c>
      <c r="AN71" s="38">
        <v>6</v>
      </c>
      <c r="AO71" s="38">
        <v>3</v>
      </c>
      <c r="AP71" s="38">
        <v>3</v>
      </c>
      <c r="AQ71" s="38">
        <v>8</v>
      </c>
      <c r="AR71" s="20" t="s">
        <v>187</v>
      </c>
      <c r="AS71" s="74">
        <v>80000</v>
      </c>
      <c r="AT71" s="74" t="s">
        <v>87</v>
      </c>
      <c r="AU71" s="74" t="s">
        <v>71</v>
      </c>
      <c r="AV71" s="174"/>
      <c r="AW71" s="22"/>
      <c r="AY71" s="18"/>
      <c r="AZ71" s="18"/>
      <c r="BA71" s="22"/>
      <c r="BB71" s="18"/>
      <c r="BC71" s="36"/>
      <c r="BD71" s="18"/>
      <c r="BE71" s="22"/>
    </row>
    <row r="72" spans="38:57" ht="12" customHeight="1">
      <c r="AL72" s="64">
        <f t="shared" si="16"/>
        <v>70</v>
      </c>
      <c r="AM72" s="3" t="s">
        <v>184</v>
      </c>
      <c r="AN72" s="38">
        <v>4</v>
      </c>
      <c r="AO72" s="38">
        <v>4</v>
      </c>
      <c r="AP72" s="38">
        <v>2</v>
      </c>
      <c r="AQ72" s="38">
        <v>9</v>
      </c>
      <c r="AR72" s="20" t="s">
        <v>188</v>
      </c>
      <c r="AS72" s="74">
        <v>110000</v>
      </c>
      <c r="AT72" s="74" t="s">
        <v>87</v>
      </c>
      <c r="AU72" s="74" t="s">
        <v>71</v>
      </c>
      <c r="AV72" s="174"/>
      <c r="AW72" s="22"/>
      <c r="AY72" s="18"/>
      <c r="AZ72" s="18"/>
      <c r="BA72" s="22"/>
      <c r="BB72" s="18"/>
      <c r="BC72" s="36"/>
      <c r="BD72" s="18"/>
      <c r="BE72" s="22"/>
    </row>
    <row r="73" spans="38:57" ht="12" customHeight="1">
      <c r="AL73" s="65">
        <f t="shared" si="16"/>
        <v>71</v>
      </c>
      <c r="AM73" s="66" t="s">
        <v>185</v>
      </c>
      <c r="AN73" s="76">
        <v>4</v>
      </c>
      <c r="AO73" s="76">
        <v>5</v>
      </c>
      <c r="AP73" s="76">
        <v>1</v>
      </c>
      <c r="AQ73" s="76">
        <v>9</v>
      </c>
      <c r="AR73" s="68" t="s">
        <v>189</v>
      </c>
      <c r="AS73" s="77">
        <v>140000</v>
      </c>
      <c r="AT73" s="77" t="s">
        <v>95</v>
      </c>
      <c r="AU73" s="77" t="s">
        <v>8</v>
      </c>
      <c r="AV73" s="175"/>
      <c r="AW73" s="22"/>
      <c r="AY73" s="18"/>
      <c r="AZ73" s="18"/>
      <c r="BA73" s="22"/>
      <c r="BB73" s="18"/>
      <c r="BC73" s="36"/>
      <c r="BD73" s="18"/>
      <c r="BE73" s="22"/>
    </row>
    <row r="74" spans="38:57" ht="12" customHeight="1">
      <c r="AL74" s="59">
        <f t="shared" si="16"/>
        <v>72</v>
      </c>
      <c r="AM74" s="60" t="s">
        <v>17</v>
      </c>
      <c r="AN74" s="72">
        <v>5</v>
      </c>
      <c r="AO74" s="72">
        <v>1</v>
      </c>
      <c r="AP74" s="72">
        <v>3</v>
      </c>
      <c r="AQ74" s="72">
        <v>5</v>
      </c>
      <c r="AR74" s="62" t="s">
        <v>191</v>
      </c>
      <c r="AS74" s="73">
        <v>20000</v>
      </c>
      <c r="AT74" s="73" t="s">
        <v>45</v>
      </c>
      <c r="AU74" s="73" t="s">
        <v>136</v>
      </c>
      <c r="AV74" s="170" t="s">
        <v>51</v>
      </c>
      <c r="AW74" s="22"/>
      <c r="AY74" s="18"/>
      <c r="AZ74" s="18"/>
      <c r="BA74" s="22"/>
      <c r="BB74" s="18"/>
      <c r="BC74" s="36"/>
      <c r="BD74" s="18"/>
      <c r="BE74" s="22"/>
    </row>
    <row r="75" spans="38:57" ht="12" customHeight="1">
      <c r="AL75" s="65">
        <f aca="true" t="shared" si="20" ref="AL75:AL95">IF(AM75="","",AL74+1)</f>
        <v>73</v>
      </c>
      <c r="AM75" s="66" t="s">
        <v>192</v>
      </c>
      <c r="AN75" s="76">
        <v>5</v>
      </c>
      <c r="AO75" s="76">
        <v>5</v>
      </c>
      <c r="AP75" s="76">
        <v>2</v>
      </c>
      <c r="AQ75" s="76">
        <v>9</v>
      </c>
      <c r="AR75" s="68" t="s">
        <v>193</v>
      </c>
      <c r="AS75" s="77">
        <v>140000</v>
      </c>
      <c r="AT75" s="77" t="s">
        <v>95</v>
      </c>
      <c r="AU75" s="77" t="s">
        <v>31</v>
      </c>
      <c r="AV75" s="172"/>
      <c r="AW75" s="22"/>
      <c r="AY75" s="18"/>
      <c r="AZ75" s="18"/>
      <c r="BA75" s="22"/>
      <c r="BB75" s="18"/>
      <c r="BC75" s="36"/>
      <c r="BD75" s="18"/>
      <c r="BE75" s="22"/>
    </row>
    <row r="76" spans="38:57" ht="12" customHeight="1">
      <c r="AL76" s="59">
        <f t="shared" si="20"/>
        <v>74</v>
      </c>
      <c r="AM76" s="60" t="s">
        <v>195</v>
      </c>
      <c r="AN76" s="72">
        <v>5</v>
      </c>
      <c r="AO76" s="72">
        <v>3</v>
      </c>
      <c r="AP76" s="72">
        <v>3</v>
      </c>
      <c r="AQ76" s="72">
        <v>9</v>
      </c>
      <c r="AR76" s="62"/>
      <c r="AS76" s="73">
        <v>50000</v>
      </c>
      <c r="AT76" s="73" t="s">
        <v>20</v>
      </c>
      <c r="AU76" s="73" t="s">
        <v>73</v>
      </c>
      <c r="AV76" s="173" t="s">
        <v>194</v>
      </c>
      <c r="AW76" s="22"/>
      <c r="AY76" s="18"/>
      <c r="AZ76" s="18"/>
      <c r="BA76" s="22"/>
      <c r="BB76" s="18"/>
      <c r="BC76" s="36"/>
      <c r="BD76" s="18"/>
      <c r="BE76" s="22"/>
    </row>
    <row r="77" spans="38:57" ht="12" customHeight="1">
      <c r="AL77" s="64">
        <f t="shared" si="20"/>
        <v>75</v>
      </c>
      <c r="AM77" s="3" t="s">
        <v>196</v>
      </c>
      <c r="AN77" s="38">
        <v>5</v>
      </c>
      <c r="AO77" s="38">
        <v>3</v>
      </c>
      <c r="AP77" s="38">
        <v>3</v>
      </c>
      <c r="AQ77" s="38">
        <v>8</v>
      </c>
      <c r="AR77" s="20" t="s">
        <v>153</v>
      </c>
      <c r="AS77" s="74">
        <v>70000</v>
      </c>
      <c r="AT77" s="74" t="s">
        <v>70</v>
      </c>
      <c r="AU77" s="74" t="s">
        <v>74</v>
      </c>
      <c r="AV77" s="174"/>
      <c r="AW77" s="22"/>
      <c r="AY77" s="18"/>
      <c r="AZ77" s="18"/>
      <c r="BA77" s="22"/>
      <c r="BB77" s="18"/>
      <c r="BC77" s="36"/>
      <c r="BD77" s="18"/>
      <c r="BE77" s="22"/>
    </row>
    <row r="78" spans="38:57" ht="12" customHeight="1">
      <c r="AL78" s="64">
        <f t="shared" si="20"/>
        <v>76</v>
      </c>
      <c r="AM78" s="3" t="s">
        <v>198</v>
      </c>
      <c r="AN78" s="38">
        <v>4</v>
      </c>
      <c r="AO78" s="38">
        <v>4</v>
      </c>
      <c r="AP78" s="38">
        <v>2</v>
      </c>
      <c r="AQ78" s="38">
        <v>9</v>
      </c>
      <c r="AR78" s="20"/>
      <c r="AS78" s="74">
        <v>80000</v>
      </c>
      <c r="AT78" s="74" t="s">
        <v>76</v>
      </c>
      <c r="AU78" s="74" t="s">
        <v>71</v>
      </c>
      <c r="AV78" s="174"/>
      <c r="AW78" s="22"/>
      <c r="AY78" s="18"/>
      <c r="AZ78" s="18"/>
      <c r="BA78" s="22"/>
      <c r="BB78" s="18"/>
      <c r="BC78" s="36"/>
      <c r="BD78" s="18"/>
      <c r="BE78" s="22"/>
    </row>
    <row r="79" spans="38:57" ht="12" customHeight="1">
      <c r="AL79" s="65">
        <f t="shared" si="20"/>
        <v>77</v>
      </c>
      <c r="AM79" s="66" t="s">
        <v>197</v>
      </c>
      <c r="AN79" s="76">
        <v>6</v>
      </c>
      <c r="AO79" s="76">
        <v>3</v>
      </c>
      <c r="AP79" s="76">
        <v>3</v>
      </c>
      <c r="AQ79" s="76">
        <v>9</v>
      </c>
      <c r="AR79" s="68" t="s">
        <v>97</v>
      </c>
      <c r="AS79" s="77">
        <v>80000</v>
      </c>
      <c r="AT79" s="77" t="s">
        <v>76</v>
      </c>
      <c r="AU79" s="77" t="s">
        <v>71</v>
      </c>
      <c r="AV79" s="175"/>
      <c r="AW79" s="22"/>
      <c r="AY79" s="18"/>
      <c r="AZ79" s="18"/>
      <c r="BA79" s="22"/>
      <c r="BB79" s="18"/>
      <c r="BC79" s="36"/>
      <c r="BD79" s="18"/>
      <c r="BE79" s="22"/>
    </row>
    <row r="80" spans="38:57" ht="12" customHeight="1">
      <c r="AL80" s="59">
        <f t="shared" si="20"/>
        <v>78</v>
      </c>
      <c r="AM80" s="60" t="s">
        <v>199</v>
      </c>
      <c r="AN80" s="72">
        <v>7</v>
      </c>
      <c r="AO80" s="72">
        <v>3</v>
      </c>
      <c r="AP80" s="72">
        <v>3</v>
      </c>
      <c r="AQ80" s="72">
        <v>7</v>
      </c>
      <c r="AR80" s="62"/>
      <c r="AS80" s="73">
        <v>50000</v>
      </c>
      <c r="AT80" s="73" t="s">
        <v>20</v>
      </c>
      <c r="AU80" s="73" t="s">
        <v>204</v>
      </c>
      <c r="AV80" s="170" t="s">
        <v>39</v>
      </c>
      <c r="AW80" s="22"/>
      <c r="AY80" s="18"/>
      <c r="AZ80" s="18"/>
      <c r="BA80" s="22"/>
      <c r="BB80" s="18"/>
      <c r="BC80" s="36"/>
      <c r="BD80" s="18"/>
      <c r="BE80" s="22"/>
    </row>
    <row r="81" spans="38:57" ht="12" customHeight="1">
      <c r="AL81" s="64">
        <f t="shared" si="20"/>
        <v>79</v>
      </c>
      <c r="AM81" s="3" t="s">
        <v>200</v>
      </c>
      <c r="AN81" s="38">
        <v>7</v>
      </c>
      <c r="AO81" s="38">
        <v>3</v>
      </c>
      <c r="AP81" s="38">
        <v>3</v>
      </c>
      <c r="AQ81" s="38">
        <v>7</v>
      </c>
      <c r="AR81" s="20" t="s">
        <v>152</v>
      </c>
      <c r="AS81" s="74">
        <v>70000</v>
      </c>
      <c r="AT81" s="74" t="s">
        <v>70</v>
      </c>
      <c r="AU81" s="74" t="s">
        <v>205</v>
      </c>
      <c r="AV81" s="171"/>
      <c r="AW81" s="22"/>
      <c r="AY81" s="18"/>
      <c r="AZ81" s="18"/>
      <c r="BA81" s="22"/>
      <c r="BB81" s="18"/>
      <c r="BC81" s="36"/>
      <c r="BD81" s="18"/>
      <c r="BE81" s="22"/>
    </row>
    <row r="82" spans="38:57" ht="12" customHeight="1">
      <c r="AL82" s="64">
        <f t="shared" si="20"/>
        <v>80</v>
      </c>
      <c r="AM82" s="3" t="s">
        <v>201</v>
      </c>
      <c r="AN82" s="38">
        <v>9</v>
      </c>
      <c r="AO82" s="38">
        <v>2</v>
      </c>
      <c r="AP82" s="38">
        <v>4</v>
      </c>
      <c r="AQ82" s="38">
        <v>7</v>
      </c>
      <c r="AR82" s="20" t="s">
        <v>77</v>
      </c>
      <c r="AS82" s="74">
        <v>80000</v>
      </c>
      <c r="AT82" s="74" t="s">
        <v>72</v>
      </c>
      <c r="AU82" s="74" t="s">
        <v>206</v>
      </c>
      <c r="AV82" s="171"/>
      <c r="AW82" s="22"/>
      <c r="AY82" s="18"/>
      <c r="AZ82" s="18"/>
      <c r="BA82" s="22"/>
      <c r="BB82" s="18"/>
      <c r="BC82" s="36"/>
      <c r="BD82" s="18"/>
      <c r="BE82" s="22"/>
    </row>
    <row r="83" spans="38:57" ht="12" customHeight="1">
      <c r="AL83" s="64">
        <f t="shared" si="20"/>
        <v>81</v>
      </c>
      <c r="AM83" s="3" t="s">
        <v>42</v>
      </c>
      <c r="AN83" s="38">
        <v>7</v>
      </c>
      <c r="AO83" s="38">
        <v>3</v>
      </c>
      <c r="AP83" s="38">
        <v>3</v>
      </c>
      <c r="AQ83" s="38">
        <v>8</v>
      </c>
      <c r="AR83" s="20" t="s">
        <v>97</v>
      </c>
      <c r="AS83" s="74">
        <v>90000</v>
      </c>
      <c r="AT83" s="74" t="s">
        <v>76</v>
      </c>
      <c r="AU83" s="74" t="s">
        <v>46</v>
      </c>
      <c r="AV83" s="171"/>
      <c r="AW83" s="22"/>
      <c r="AY83" s="18"/>
      <c r="AZ83" s="18"/>
      <c r="BA83" s="22"/>
      <c r="BB83" s="18"/>
      <c r="BC83" s="36"/>
      <c r="BD83" s="18"/>
      <c r="BE83" s="22"/>
    </row>
    <row r="84" spans="38:57" ht="12" customHeight="1">
      <c r="AL84" s="65">
        <f t="shared" si="20"/>
        <v>82</v>
      </c>
      <c r="AM84" s="66" t="s">
        <v>202</v>
      </c>
      <c r="AN84" s="76">
        <v>6</v>
      </c>
      <c r="AO84" s="76">
        <v>5</v>
      </c>
      <c r="AP84" s="76">
        <v>2</v>
      </c>
      <c r="AQ84" s="76">
        <v>8</v>
      </c>
      <c r="AR84" s="68" t="s">
        <v>203</v>
      </c>
      <c r="AS84" s="77">
        <v>160000</v>
      </c>
      <c r="AT84" s="77" t="s">
        <v>95</v>
      </c>
      <c r="AU84" s="77" t="s">
        <v>8</v>
      </c>
      <c r="AV84" s="172"/>
      <c r="AW84" s="22"/>
      <c r="AY84" s="18"/>
      <c r="AZ84" s="18"/>
      <c r="BA84" s="22"/>
      <c r="BB84" s="18"/>
      <c r="BC84" s="36"/>
      <c r="BD84" s="18"/>
      <c r="BE84" s="22"/>
    </row>
    <row r="85" spans="38:57" ht="12" customHeight="1">
      <c r="AL85" s="64">
        <v>83</v>
      </c>
      <c r="AM85" s="3" t="s">
        <v>397</v>
      </c>
      <c r="AN85" s="38">
        <v>6</v>
      </c>
      <c r="AO85" s="38">
        <v>3</v>
      </c>
      <c r="AP85" s="38">
        <v>3</v>
      </c>
      <c r="AQ85" s="38">
        <v>8</v>
      </c>
      <c r="AR85" s="20" t="s">
        <v>400</v>
      </c>
      <c r="AS85" s="74">
        <v>60000</v>
      </c>
      <c r="AT85" s="74" t="s">
        <v>20</v>
      </c>
      <c r="AU85" s="74" t="s">
        <v>73</v>
      </c>
      <c r="AV85" s="180" t="s">
        <v>396</v>
      </c>
      <c r="AW85" s="22"/>
      <c r="AY85" s="18"/>
      <c r="AZ85" s="18"/>
      <c r="BA85" s="22"/>
      <c r="BB85" s="18"/>
      <c r="BC85" s="36"/>
      <c r="BD85" s="18"/>
      <c r="BE85" s="22"/>
    </row>
    <row r="86" spans="38:57" ht="12" customHeight="1">
      <c r="AL86" s="64">
        <v>84</v>
      </c>
      <c r="AM86" s="3" t="s">
        <v>398</v>
      </c>
      <c r="AN86" s="38">
        <v>7</v>
      </c>
      <c r="AO86" s="38">
        <v>2</v>
      </c>
      <c r="AP86" s="38">
        <v>4</v>
      </c>
      <c r="AQ86" s="38">
        <v>7</v>
      </c>
      <c r="AR86" s="20" t="s">
        <v>401</v>
      </c>
      <c r="AS86" s="74">
        <v>80000</v>
      </c>
      <c r="AT86" s="74" t="s">
        <v>72</v>
      </c>
      <c r="AU86" s="74" t="s">
        <v>75</v>
      </c>
      <c r="AV86" s="181"/>
      <c r="AW86" s="22"/>
      <c r="AY86" s="18"/>
      <c r="AZ86" s="18"/>
      <c r="BA86" s="22"/>
      <c r="BB86" s="18"/>
      <c r="BC86" s="36"/>
      <c r="BD86" s="18"/>
      <c r="BE86" s="22"/>
    </row>
    <row r="87" spans="38:57" ht="12" customHeight="1">
      <c r="AL87" s="64">
        <v>85</v>
      </c>
      <c r="AM87" s="3" t="s">
        <v>399</v>
      </c>
      <c r="AN87" s="38">
        <v>7</v>
      </c>
      <c r="AO87" s="38">
        <v>3</v>
      </c>
      <c r="AP87" s="38">
        <v>3</v>
      </c>
      <c r="AQ87" s="38">
        <v>8</v>
      </c>
      <c r="AR87" s="20" t="s">
        <v>402</v>
      </c>
      <c r="AS87" s="74">
        <v>110000</v>
      </c>
      <c r="AT87" s="74" t="s">
        <v>209</v>
      </c>
      <c r="AU87" s="74" t="s">
        <v>16</v>
      </c>
      <c r="AV87" s="181"/>
      <c r="AW87" s="22"/>
      <c r="AY87" s="18"/>
      <c r="AZ87" s="18"/>
      <c r="BA87" s="22"/>
      <c r="BB87" s="18"/>
      <c r="BC87" s="36"/>
      <c r="BD87" s="18"/>
      <c r="BE87" s="22"/>
    </row>
    <row r="88" spans="38:57" ht="12" customHeight="1">
      <c r="AL88" s="59">
        <v>86</v>
      </c>
      <c r="AM88" s="60" t="s">
        <v>403</v>
      </c>
      <c r="AN88" s="72">
        <v>6</v>
      </c>
      <c r="AO88" s="72">
        <v>2</v>
      </c>
      <c r="AP88" s="72">
        <v>3</v>
      </c>
      <c r="AQ88" s="72">
        <v>7</v>
      </c>
      <c r="AR88" s="62" t="s">
        <v>130</v>
      </c>
      <c r="AS88" s="73">
        <v>40000</v>
      </c>
      <c r="AT88" s="73" t="s">
        <v>394</v>
      </c>
      <c r="AU88" s="73" t="s">
        <v>136</v>
      </c>
      <c r="AV88" s="180" t="s">
        <v>412</v>
      </c>
      <c r="AW88" s="22"/>
      <c r="AY88" s="18"/>
      <c r="AZ88" s="18"/>
      <c r="BA88" s="22"/>
      <c r="BB88" s="18"/>
      <c r="BC88" s="36"/>
      <c r="BD88" s="18"/>
      <c r="BE88" s="22"/>
    </row>
    <row r="89" spans="38:57" ht="12" customHeight="1">
      <c r="AL89" s="64">
        <v>87</v>
      </c>
      <c r="AM89" s="3" t="s">
        <v>404</v>
      </c>
      <c r="AN89" s="38">
        <v>7</v>
      </c>
      <c r="AO89" s="38">
        <v>3</v>
      </c>
      <c r="AP89" s="38">
        <v>3</v>
      </c>
      <c r="AQ89" s="38">
        <v>7</v>
      </c>
      <c r="AR89" s="20" t="s">
        <v>392</v>
      </c>
      <c r="AS89" s="74">
        <v>50000</v>
      </c>
      <c r="AT89" s="74" t="s">
        <v>47</v>
      </c>
      <c r="AU89" s="74" t="s">
        <v>73</v>
      </c>
      <c r="AV89" s="181"/>
      <c r="AW89" s="22"/>
      <c r="AY89" s="18"/>
      <c r="AZ89" s="18"/>
      <c r="BA89" s="22"/>
      <c r="BB89" s="18"/>
      <c r="BC89" s="36"/>
      <c r="BD89" s="18"/>
      <c r="BE89" s="22"/>
    </row>
    <row r="90" spans="38:57" ht="12" customHeight="1">
      <c r="AL90" s="64">
        <v>88</v>
      </c>
      <c r="AM90" s="3" t="s">
        <v>405</v>
      </c>
      <c r="AN90" s="38">
        <v>7</v>
      </c>
      <c r="AO90" s="38">
        <v>3</v>
      </c>
      <c r="AP90" s="38">
        <v>3</v>
      </c>
      <c r="AQ90" s="38">
        <v>7</v>
      </c>
      <c r="AR90" s="20" t="s">
        <v>408</v>
      </c>
      <c r="AS90" s="74">
        <v>70000</v>
      </c>
      <c r="AT90" s="74" t="s">
        <v>411</v>
      </c>
      <c r="AU90" s="74" t="s">
        <v>74</v>
      </c>
      <c r="AV90" s="181"/>
      <c r="AW90" s="22"/>
      <c r="AY90" s="18"/>
      <c r="AZ90" s="18"/>
      <c r="BA90" s="22"/>
      <c r="BB90" s="18"/>
      <c r="BC90" s="36"/>
      <c r="BD90" s="18"/>
      <c r="BE90" s="22"/>
    </row>
    <row r="91" spans="38:57" ht="12" customHeight="1">
      <c r="AL91" s="64">
        <v>89</v>
      </c>
      <c r="AM91" s="3" t="s">
        <v>406</v>
      </c>
      <c r="AN91" s="38">
        <v>7</v>
      </c>
      <c r="AO91" s="38">
        <v>3</v>
      </c>
      <c r="AP91" s="38">
        <v>3</v>
      </c>
      <c r="AQ91" s="38">
        <v>8</v>
      </c>
      <c r="AR91" s="20" t="s">
        <v>409</v>
      </c>
      <c r="AS91" s="74">
        <v>90000</v>
      </c>
      <c r="AT91" s="74" t="s">
        <v>87</v>
      </c>
      <c r="AU91" s="74" t="s">
        <v>71</v>
      </c>
      <c r="AV91" s="181"/>
      <c r="AW91" s="22"/>
      <c r="AY91" s="18"/>
      <c r="AZ91" s="18"/>
      <c r="BA91" s="22"/>
      <c r="BB91" s="18"/>
      <c r="BC91" s="36"/>
      <c r="BD91" s="18"/>
      <c r="BE91" s="22"/>
    </row>
    <row r="92" spans="38:57" ht="12" customHeight="1">
      <c r="AL92" s="64">
        <v>90</v>
      </c>
      <c r="AM92" s="3" t="s">
        <v>407</v>
      </c>
      <c r="AN92" s="38">
        <v>4</v>
      </c>
      <c r="AO92" s="38">
        <v>5</v>
      </c>
      <c r="AP92" s="38">
        <v>1</v>
      </c>
      <c r="AQ92" s="38">
        <v>9</v>
      </c>
      <c r="AR92" s="20" t="s">
        <v>135</v>
      </c>
      <c r="AS92" s="74">
        <v>110000</v>
      </c>
      <c r="AT92" s="74" t="s">
        <v>88</v>
      </c>
      <c r="AU92" s="74" t="s">
        <v>31</v>
      </c>
      <c r="AV92" s="182"/>
      <c r="AW92" s="22"/>
      <c r="AY92" s="18"/>
      <c r="AZ92" s="18"/>
      <c r="BA92" s="22"/>
      <c r="BB92" s="18"/>
      <c r="BC92" s="36"/>
      <c r="BD92" s="18"/>
      <c r="BE92" s="22"/>
    </row>
    <row r="93" spans="38:57" ht="12" customHeight="1">
      <c r="AL93" s="59">
        <v>91</v>
      </c>
      <c r="AM93" s="60" t="s">
        <v>33</v>
      </c>
      <c r="AN93" s="72">
        <v>6</v>
      </c>
      <c r="AO93" s="72">
        <v>3</v>
      </c>
      <c r="AP93" s="72">
        <v>3</v>
      </c>
      <c r="AQ93" s="72">
        <v>7</v>
      </c>
      <c r="AR93" s="62"/>
      <c r="AS93" s="73">
        <v>40000</v>
      </c>
      <c r="AT93" s="73" t="s">
        <v>20</v>
      </c>
      <c r="AU93" s="73" t="s">
        <v>73</v>
      </c>
      <c r="AV93" s="173" t="s">
        <v>32</v>
      </c>
      <c r="AW93" s="22"/>
      <c r="AY93" s="18"/>
      <c r="AZ93" s="18"/>
      <c r="BA93" s="22"/>
      <c r="BB93" s="18"/>
      <c r="BC93" s="36"/>
      <c r="BD93" s="18"/>
      <c r="BE93" s="22"/>
    </row>
    <row r="94" spans="38:57" ht="12" customHeight="1">
      <c r="AL94" s="65">
        <f t="shared" si="20"/>
        <v>92</v>
      </c>
      <c r="AM94" s="66" t="s">
        <v>32</v>
      </c>
      <c r="AN94" s="76">
        <v>6</v>
      </c>
      <c r="AO94" s="76">
        <v>4</v>
      </c>
      <c r="AP94" s="76">
        <v>4</v>
      </c>
      <c r="AQ94" s="76">
        <v>8</v>
      </c>
      <c r="AR94" s="68" t="s">
        <v>208</v>
      </c>
      <c r="AS94" s="77">
        <v>110000</v>
      </c>
      <c r="AT94" s="77" t="s">
        <v>209</v>
      </c>
      <c r="AU94" s="77" t="s">
        <v>16</v>
      </c>
      <c r="AV94" s="175"/>
      <c r="AW94" s="22"/>
      <c r="AY94" s="18"/>
      <c r="AZ94" s="18"/>
      <c r="BA94" s="22"/>
      <c r="BB94" s="18"/>
      <c r="BC94" s="36"/>
      <c r="BD94" s="18"/>
      <c r="BE94" s="22"/>
    </row>
    <row r="95" spans="38:57" ht="12" customHeight="1">
      <c r="AL95" s="59">
        <f t="shared" si="20"/>
        <v>93</v>
      </c>
      <c r="AM95" s="60" t="s">
        <v>211</v>
      </c>
      <c r="AN95" s="61">
        <v>7</v>
      </c>
      <c r="AO95" s="61">
        <v>3</v>
      </c>
      <c r="AP95" s="61">
        <v>4</v>
      </c>
      <c r="AQ95" s="61">
        <v>7</v>
      </c>
      <c r="AR95" s="62"/>
      <c r="AS95" s="63">
        <v>70000</v>
      </c>
      <c r="AT95" s="63" t="s">
        <v>72</v>
      </c>
      <c r="AU95" s="63" t="s">
        <v>75</v>
      </c>
      <c r="AV95" s="170" t="s">
        <v>210</v>
      </c>
      <c r="AW95" s="22"/>
      <c r="AY95" s="18"/>
      <c r="AZ95" s="18"/>
      <c r="BA95" s="22"/>
      <c r="BB95" s="18"/>
      <c r="BC95" s="36"/>
      <c r="BD95" s="18"/>
      <c r="BE95" s="22"/>
    </row>
    <row r="96" spans="38:57" ht="12" customHeight="1">
      <c r="AL96" s="64">
        <f>IF(AM97="","",AL95+1)</f>
        <v>94</v>
      </c>
      <c r="AM96" s="3" t="s">
        <v>213</v>
      </c>
      <c r="AN96" s="4">
        <v>9</v>
      </c>
      <c r="AO96" s="4">
        <v>2</v>
      </c>
      <c r="AP96" s="4">
        <v>4</v>
      </c>
      <c r="AQ96" s="4">
        <v>7</v>
      </c>
      <c r="AR96" s="20" t="s">
        <v>151</v>
      </c>
      <c r="AS96" s="5">
        <v>90000</v>
      </c>
      <c r="AT96" s="5" t="s">
        <v>72</v>
      </c>
      <c r="AU96" s="5" t="s">
        <v>75</v>
      </c>
      <c r="AV96" s="171"/>
      <c r="AW96" s="22"/>
      <c r="AY96" s="18"/>
      <c r="AZ96" s="18"/>
      <c r="BA96" s="22"/>
      <c r="BB96" s="18"/>
      <c r="BC96" s="36"/>
      <c r="BD96" s="18"/>
      <c r="BE96" s="22"/>
    </row>
    <row r="97" spans="38:57" ht="12" customHeight="1">
      <c r="AL97" s="64">
        <f>IF(AM96="","",AL96+1)</f>
        <v>95</v>
      </c>
      <c r="AM97" s="3" t="s">
        <v>212</v>
      </c>
      <c r="AN97" s="4">
        <v>7</v>
      </c>
      <c r="AO97" s="4">
        <v>3</v>
      </c>
      <c r="AP97" s="4">
        <v>4</v>
      </c>
      <c r="AQ97" s="4">
        <v>7</v>
      </c>
      <c r="AR97" s="20" t="s">
        <v>125</v>
      </c>
      <c r="AS97" s="5">
        <v>90000</v>
      </c>
      <c r="AT97" s="5" t="s">
        <v>31</v>
      </c>
      <c r="AU97" s="5" t="s">
        <v>95</v>
      </c>
      <c r="AV97" s="171"/>
      <c r="AW97" s="22"/>
      <c r="AY97" s="18"/>
      <c r="AZ97" s="18"/>
      <c r="BA97" s="22"/>
      <c r="BB97" s="18"/>
      <c r="BC97" s="36"/>
      <c r="BD97" s="18"/>
      <c r="BE97" s="22"/>
    </row>
    <row r="98" spans="38:57" ht="12" customHeight="1">
      <c r="AL98" s="65">
        <f>IF(AM98="","",AL97+1)</f>
        <v>96</v>
      </c>
      <c r="AM98" s="66" t="s">
        <v>40</v>
      </c>
      <c r="AN98" s="67">
        <v>8</v>
      </c>
      <c r="AO98" s="67">
        <v>3</v>
      </c>
      <c r="AP98" s="67">
        <v>4</v>
      </c>
      <c r="AQ98" s="67">
        <v>7</v>
      </c>
      <c r="AR98" s="68" t="s">
        <v>214</v>
      </c>
      <c r="AS98" s="69">
        <v>120000</v>
      </c>
      <c r="AT98" s="69" t="s">
        <v>72</v>
      </c>
      <c r="AU98" s="69" t="s">
        <v>75</v>
      </c>
      <c r="AV98" s="172"/>
      <c r="AW98" s="22"/>
      <c r="AY98" s="18"/>
      <c r="AZ98" s="18"/>
      <c r="BA98" s="22"/>
      <c r="BB98" s="18"/>
      <c r="BC98" s="36"/>
      <c r="BD98" s="18"/>
      <c r="BE98" s="22"/>
    </row>
    <row r="99" spans="38:57" ht="12" customHeight="1">
      <c r="AL99" s="2">
        <f>IF(AM99="","",AL98+1)</f>
        <v>97</v>
      </c>
      <c r="AM99" s="3" t="s">
        <v>292</v>
      </c>
      <c r="AN99" s="19">
        <v>6</v>
      </c>
      <c r="AO99" s="19">
        <v>3</v>
      </c>
      <c r="AP99" s="19">
        <v>3</v>
      </c>
      <c r="AQ99" s="19">
        <v>8</v>
      </c>
      <c r="AR99" s="21" t="s">
        <v>293</v>
      </c>
      <c r="AS99" s="18">
        <v>60000</v>
      </c>
      <c r="AV99" s="79" t="s">
        <v>207</v>
      </c>
      <c r="AW99" s="22"/>
      <c r="AY99" s="18"/>
      <c r="AZ99" s="18"/>
      <c r="BA99" s="22"/>
      <c r="BB99" s="18"/>
      <c r="BC99" s="36"/>
      <c r="BD99" s="18"/>
      <c r="BE99" s="22"/>
    </row>
    <row r="100" spans="38:57" ht="12" customHeight="1">
      <c r="AL100" s="2">
        <f>IF(AM102="","",AL99+1)</f>
        <v>98</v>
      </c>
      <c r="AM100" s="3" t="s">
        <v>9</v>
      </c>
      <c r="AN100" s="19">
        <v>5</v>
      </c>
      <c r="AO100" s="19">
        <v>5</v>
      </c>
      <c r="AP100" s="19">
        <v>2</v>
      </c>
      <c r="AQ100" s="19">
        <v>9</v>
      </c>
      <c r="AR100" s="21" t="s">
        <v>296</v>
      </c>
      <c r="AS100" s="18">
        <v>190000</v>
      </c>
      <c r="AV100" s="18"/>
      <c r="AW100" s="22"/>
      <c r="AY100" s="18"/>
      <c r="AZ100" s="18"/>
      <c r="BA100" s="22"/>
      <c r="BB100" s="18"/>
      <c r="BC100" s="36"/>
      <c r="BD100" s="18"/>
      <c r="BE100" s="22"/>
    </row>
    <row r="101" spans="38:57" ht="12" customHeight="1">
      <c r="AL101" s="2">
        <f>IF(AM103="","",AL100+1)</f>
        <v>99</v>
      </c>
      <c r="AM101" s="3" t="s">
        <v>10</v>
      </c>
      <c r="AN101" s="19">
        <v>6</v>
      </c>
      <c r="AO101" s="19">
        <v>2</v>
      </c>
      <c r="AP101" s="19">
        <v>4</v>
      </c>
      <c r="AQ101" s="19">
        <v>7</v>
      </c>
      <c r="AR101" s="21" t="s">
        <v>297</v>
      </c>
      <c r="AS101" s="18">
        <v>100000</v>
      </c>
      <c r="AW101" s="22"/>
      <c r="AY101" s="18"/>
      <c r="AZ101" s="18"/>
      <c r="BA101" s="22"/>
      <c r="BB101" s="18"/>
      <c r="BC101" s="36"/>
      <c r="BD101" s="18"/>
      <c r="BE101" s="22"/>
    </row>
    <row r="102" spans="38:57" ht="12" customHeight="1">
      <c r="AL102" s="2">
        <f>IF(AM100="","",AL101+1)</f>
        <v>100</v>
      </c>
      <c r="AM102" s="14" t="s">
        <v>68</v>
      </c>
      <c r="AN102" s="19">
        <v>6</v>
      </c>
      <c r="AO102" s="19">
        <v>2</v>
      </c>
      <c r="AP102" s="19">
        <v>3</v>
      </c>
      <c r="AQ102" s="19">
        <v>7</v>
      </c>
      <c r="AR102" s="21" t="s">
        <v>294</v>
      </c>
      <c r="AS102" s="18">
        <v>60000</v>
      </c>
      <c r="AW102" s="22"/>
      <c r="AY102" s="18"/>
      <c r="AZ102" s="18"/>
      <c r="BA102" s="22"/>
      <c r="BB102" s="18"/>
      <c r="BC102" s="36"/>
      <c r="BD102" s="18"/>
      <c r="BE102" s="22"/>
    </row>
    <row r="103" spans="38:57" ht="12" customHeight="1">
      <c r="AL103" s="2">
        <f>IF(AM101="","",AL102+1)</f>
        <v>101</v>
      </c>
      <c r="AM103" s="3" t="s">
        <v>29</v>
      </c>
      <c r="AN103" s="19">
        <v>4</v>
      </c>
      <c r="AO103" s="19">
        <v>3</v>
      </c>
      <c r="AP103" s="19">
        <v>2</v>
      </c>
      <c r="AQ103" s="19">
        <v>9</v>
      </c>
      <c r="AR103" s="21" t="s">
        <v>295</v>
      </c>
      <c r="AS103" s="18">
        <v>60000</v>
      </c>
      <c r="AW103" s="22"/>
      <c r="AY103" s="18"/>
      <c r="AZ103" s="18"/>
      <c r="BA103" s="22"/>
      <c r="BB103" s="18"/>
      <c r="BC103" s="36"/>
      <c r="BD103" s="18"/>
      <c r="BE103" s="22"/>
    </row>
    <row r="104" spans="38:57" ht="12" customHeight="1">
      <c r="AL104" s="2">
        <f aca="true" t="shared" si="21" ref="AL104:AL113">IF(AM104="","",AL103+1)</f>
        <v>102</v>
      </c>
      <c r="AM104" s="3" t="s">
        <v>335</v>
      </c>
      <c r="AN104" s="19">
        <v>6</v>
      </c>
      <c r="AO104" s="19">
        <v>5</v>
      </c>
      <c r="AP104" s="19">
        <v>4</v>
      </c>
      <c r="AQ104" s="19">
        <v>9</v>
      </c>
      <c r="AR104" s="21" t="s">
        <v>298</v>
      </c>
      <c r="AS104" s="18">
        <v>390000</v>
      </c>
      <c r="AW104" s="22"/>
      <c r="AY104" s="18"/>
      <c r="AZ104" s="18"/>
      <c r="BA104" s="22"/>
      <c r="BB104" s="18"/>
      <c r="BC104" s="36"/>
      <c r="BD104" s="18"/>
      <c r="BE104" s="22"/>
    </row>
    <row r="105" spans="38:57" ht="12" customHeight="1">
      <c r="AL105" s="2">
        <f t="shared" si="21"/>
        <v>103</v>
      </c>
      <c r="AM105" s="3" t="s">
        <v>58</v>
      </c>
      <c r="AN105" s="19">
        <v>2</v>
      </c>
      <c r="AO105" s="19">
        <v>7</v>
      </c>
      <c r="AP105" s="19">
        <v>1</v>
      </c>
      <c r="AQ105" s="19">
        <v>10</v>
      </c>
      <c r="AR105" s="21" t="s">
        <v>299</v>
      </c>
      <c r="AS105" s="18">
        <v>250000</v>
      </c>
      <c r="AW105" s="22"/>
      <c r="AY105" s="18"/>
      <c r="AZ105" s="18"/>
      <c r="BA105" s="22"/>
      <c r="BB105" s="18"/>
      <c r="BC105" s="36"/>
      <c r="BD105" s="18"/>
      <c r="BE105" s="22"/>
    </row>
    <row r="106" spans="38:57" ht="12" customHeight="1">
      <c r="AL106" s="2">
        <f t="shared" si="21"/>
        <v>104</v>
      </c>
      <c r="AM106" s="3" t="s">
        <v>300</v>
      </c>
      <c r="AN106" s="19">
        <v>8</v>
      </c>
      <c r="AO106" s="19">
        <v>3</v>
      </c>
      <c r="AP106" s="19">
        <v>4</v>
      </c>
      <c r="AQ106" s="19">
        <v>7</v>
      </c>
      <c r="AR106" s="21" t="s">
        <v>301</v>
      </c>
      <c r="AS106" s="18">
        <v>170000</v>
      </c>
      <c r="AW106" s="22"/>
      <c r="AY106" s="18"/>
      <c r="AZ106" s="18"/>
      <c r="BA106" s="22"/>
      <c r="BB106" s="18"/>
      <c r="BC106" s="36"/>
      <c r="BD106" s="18"/>
      <c r="BE106" s="22"/>
    </row>
    <row r="107" spans="38:57" ht="12" customHeight="1">
      <c r="AL107" s="2">
        <f t="shared" si="21"/>
        <v>105</v>
      </c>
      <c r="AM107" s="3" t="s">
        <v>302</v>
      </c>
      <c r="AN107" s="19">
        <v>5</v>
      </c>
      <c r="AO107" s="19">
        <v>3</v>
      </c>
      <c r="AP107" s="19">
        <v>2</v>
      </c>
      <c r="AQ107" s="19">
        <v>8</v>
      </c>
      <c r="AR107" s="21" t="s">
        <v>303</v>
      </c>
      <c r="AS107" s="18">
        <v>100000</v>
      </c>
      <c r="AW107" s="22"/>
      <c r="AY107" s="18"/>
      <c r="AZ107" s="18"/>
      <c r="BA107" s="22"/>
      <c r="BB107" s="18"/>
      <c r="BC107" s="36"/>
      <c r="BD107" s="18"/>
      <c r="BE107" s="22"/>
    </row>
    <row r="108" spans="38:57" ht="12" customHeight="1">
      <c r="AL108" s="2">
        <f t="shared" si="21"/>
        <v>106</v>
      </c>
      <c r="AM108" s="3" t="s">
        <v>304</v>
      </c>
      <c r="AN108" s="19">
        <v>4</v>
      </c>
      <c r="AO108" s="19">
        <v>7</v>
      </c>
      <c r="AP108" s="19">
        <v>3</v>
      </c>
      <c r="AQ108" s="19">
        <v>7</v>
      </c>
      <c r="AR108" s="21" t="s">
        <v>305</v>
      </c>
      <c r="AS108" s="18">
        <v>80000</v>
      </c>
      <c r="AV108" s="18"/>
      <c r="AW108" s="22"/>
      <c r="AY108" s="18"/>
      <c r="AZ108" s="18"/>
      <c r="BA108" s="22"/>
      <c r="BB108" s="18"/>
      <c r="BC108" s="36"/>
      <c r="BD108" s="18"/>
      <c r="BE108" s="22"/>
    </row>
    <row r="109" spans="38:57" ht="12" customHeight="1">
      <c r="AL109" s="2">
        <f t="shared" si="21"/>
        <v>107</v>
      </c>
      <c r="AM109" s="3" t="s">
        <v>306</v>
      </c>
      <c r="AN109" s="19">
        <v>6</v>
      </c>
      <c r="AO109" s="19">
        <v>6</v>
      </c>
      <c r="AP109" s="19">
        <v>2</v>
      </c>
      <c r="AQ109" s="19">
        <v>8</v>
      </c>
      <c r="AR109" s="21" t="s">
        <v>307</v>
      </c>
      <c r="AS109" s="18">
        <v>310000</v>
      </c>
      <c r="AV109" s="18"/>
      <c r="AW109" s="22"/>
      <c r="AY109" s="18"/>
      <c r="AZ109" s="18"/>
      <c r="BA109" s="22"/>
      <c r="BB109" s="18"/>
      <c r="BC109" s="36"/>
      <c r="BD109" s="18"/>
      <c r="BE109" s="22"/>
    </row>
    <row r="110" spans="38:57" ht="12" customHeight="1">
      <c r="AL110" s="2">
        <f t="shared" si="21"/>
        <v>108</v>
      </c>
      <c r="AM110" s="14" t="s">
        <v>5</v>
      </c>
      <c r="AN110" s="19">
        <v>7</v>
      </c>
      <c r="AO110" s="19">
        <v>4</v>
      </c>
      <c r="AP110" s="19">
        <v>4</v>
      </c>
      <c r="AQ110" s="19">
        <v>8</v>
      </c>
      <c r="AR110" s="21" t="s">
        <v>308</v>
      </c>
      <c r="AS110" s="18">
        <v>320000</v>
      </c>
      <c r="AV110" s="18"/>
      <c r="AW110" s="22"/>
      <c r="AY110" s="18"/>
      <c r="AZ110" s="18"/>
      <c r="BA110" s="22"/>
      <c r="BB110" s="18"/>
      <c r="BC110" s="36"/>
      <c r="BD110" s="18"/>
      <c r="BE110" s="22"/>
    </row>
    <row r="111" spans="38:57" ht="12" customHeight="1">
      <c r="AL111" s="2">
        <f t="shared" si="21"/>
        <v>109</v>
      </c>
      <c r="AM111" s="3" t="s">
        <v>309</v>
      </c>
      <c r="AN111" s="19">
        <v>5</v>
      </c>
      <c r="AO111" s="19">
        <v>4</v>
      </c>
      <c r="AP111" s="19">
        <v>3</v>
      </c>
      <c r="AQ111" s="19">
        <v>8</v>
      </c>
      <c r="AR111" s="21" t="s">
        <v>310</v>
      </c>
      <c r="AS111" s="18">
        <v>220000</v>
      </c>
      <c r="AV111" s="18"/>
      <c r="AW111" s="22"/>
      <c r="AY111" s="18"/>
      <c r="AZ111" s="18"/>
      <c r="BA111" s="22"/>
      <c r="BB111" s="18"/>
      <c r="BC111" s="36"/>
      <c r="BD111" s="18"/>
      <c r="BE111" s="22"/>
    </row>
    <row r="112" spans="38:57" ht="12" customHeight="1">
      <c r="AL112" s="2">
        <f t="shared" si="21"/>
        <v>110</v>
      </c>
      <c r="AM112" s="3" t="s">
        <v>19</v>
      </c>
      <c r="AN112" s="19">
        <v>6</v>
      </c>
      <c r="AO112" s="19">
        <v>3</v>
      </c>
      <c r="AP112" s="19">
        <v>2</v>
      </c>
      <c r="AQ112" s="19">
        <v>7</v>
      </c>
      <c r="AR112" s="21" t="s">
        <v>311</v>
      </c>
      <c r="AS112" s="18">
        <v>90000</v>
      </c>
      <c r="AV112" s="18"/>
      <c r="AW112" s="22"/>
      <c r="AY112" s="18"/>
      <c r="AZ112" s="18"/>
      <c r="BA112" s="22"/>
      <c r="BB112" s="18"/>
      <c r="BC112" s="36"/>
      <c r="BD112" s="18"/>
      <c r="BE112" s="22"/>
    </row>
    <row r="113" spans="38:57" ht="12" customHeight="1">
      <c r="AL113" s="2">
        <f t="shared" si="21"/>
        <v>111</v>
      </c>
      <c r="AM113" s="3" t="s">
        <v>43</v>
      </c>
      <c r="AN113" s="19">
        <v>9</v>
      </c>
      <c r="AO113" s="19">
        <v>3</v>
      </c>
      <c r="AP113" s="19">
        <v>4</v>
      </c>
      <c r="AQ113" s="19">
        <v>7</v>
      </c>
      <c r="AR113" s="20" t="s">
        <v>312</v>
      </c>
      <c r="AS113" s="18">
        <v>200000</v>
      </c>
      <c r="AV113" s="18"/>
      <c r="AW113" s="22"/>
      <c r="AY113" s="18"/>
      <c r="AZ113" s="18"/>
      <c r="BA113" s="22"/>
      <c r="BB113" s="18"/>
      <c r="BC113" s="36"/>
      <c r="BD113" s="18"/>
      <c r="BE113" s="22"/>
    </row>
    <row r="114" spans="38:57" ht="12" customHeight="1">
      <c r="AL114" s="2">
        <f aca="true" t="shared" si="22" ref="AL114:AL122">IF(AM115="","",AL113+1)</f>
        <v>112</v>
      </c>
      <c r="AM114" s="3" t="s">
        <v>313</v>
      </c>
      <c r="AN114" s="19">
        <v>6</v>
      </c>
      <c r="AO114" s="19">
        <v>6</v>
      </c>
      <c r="AP114" s="19">
        <v>3</v>
      </c>
      <c r="AQ114" s="19">
        <v>8</v>
      </c>
      <c r="AR114" s="21" t="s">
        <v>314</v>
      </c>
      <c r="AS114" s="18">
        <v>340000</v>
      </c>
      <c r="AV114" s="18"/>
      <c r="AW114" s="22"/>
      <c r="AY114" s="18"/>
      <c r="AZ114" s="18"/>
      <c r="BA114" s="22"/>
      <c r="BB114" s="18"/>
      <c r="BC114" s="36"/>
      <c r="BD114" s="18"/>
      <c r="BE114" s="22"/>
    </row>
    <row r="115" spans="38:57" ht="12" customHeight="1">
      <c r="AL115" s="2">
        <f t="shared" si="22"/>
        <v>113</v>
      </c>
      <c r="AM115" s="3" t="s">
        <v>44</v>
      </c>
      <c r="AN115" s="19">
        <v>6</v>
      </c>
      <c r="AO115" s="19">
        <v>3</v>
      </c>
      <c r="AP115" s="19">
        <v>3</v>
      </c>
      <c r="AQ115" s="19">
        <v>8</v>
      </c>
      <c r="AR115" s="20" t="s">
        <v>315</v>
      </c>
      <c r="AS115" s="18">
        <v>80000</v>
      </c>
      <c r="AV115" s="18"/>
      <c r="AW115" s="22"/>
      <c r="AY115" s="18"/>
      <c r="AZ115" s="18"/>
      <c r="BA115" s="22"/>
      <c r="BB115" s="18"/>
      <c r="BC115" s="36"/>
      <c r="BD115" s="18"/>
      <c r="BE115" s="22"/>
    </row>
    <row r="116" spans="38:57" ht="12" customHeight="1">
      <c r="AL116" s="2">
        <f t="shared" si="22"/>
        <v>114</v>
      </c>
      <c r="AM116" s="14" t="s">
        <v>0</v>
      </c>
      <c r="AN116" s="19">
        <v>8</v>
      </c>
      <c r="AO116" s="19">
        <v>2</v>
      </c>
      <c r="AP116" s="19">
        <v>3</v>
      </c>
      <c r="AQ116" s="19">
        <v>7</v>
      </c>
      <c r="AR116" s="21" t="s">
        <v>316</v>
      </c>
      <c r="AS116" s="18">
        <v>170000</v>
      </c>
      <c r="AV116" s="18"/>
      <c r="AW116" s="22"/>
      <c r="AY116" s="18"/>
      <c r="AZ116" s="18"/>
      <c r="BA116" s="22"/>
      <c r="BB116" s="18"/>
      <c r="BC116" s="36"/>
      <c r="BD116" s="18"/>
      <c r="BE116" s="22"/>
    </row>
    <row r="117" spans="38:57" ht="12" customHeight="1">
      <c r="AL117" s="2">
        <f t="shared" si="22"/>
        <v>115</v>
      </c>
      <c r="AM117" s="40" t="s">
        <v>317</v>
      </c>
      <c r="AN117" s="19">
        <v>7</v>
      </c>
      <c r="AO117" s="19">
        <v>3</v>
      </c>
      <c r="AP117" s="19">
        <v>4</v>
      </c>
      <c r="AQ117" s="19">
        <v>7</v>
      </c>
      <c r="AR117" s="21" t="s">
        <v>318</v>
      </c>
      <c r="AS117" s="18">
        <v>210000</v>
      </c>
      <c r="AV117" s="18"/>
      <c r="AW117" s="22"/>
      <c r="AY117" s="18"/>
      <c r="AZ117" s="18"/>
      <c r="BA117" s="22"/>
      <c r="BB117" s="18"/>
      <c r="BC117" s="36"/>
      <c r="BD117" s="18"/>
      <c r="BE117" s="22"/>
    </row>
    <row r="118" spans="38:57" ht="12" customHeight="1">
      <c r="AL118" s="2">
        <f t="shared" si="22"/>
        <v>116</v>
      </c>
      <c r="AM118" s="3" t="s">
        <v>319</v>
      </c>
      <c r="AN118" s="19">
        <v>6</v>
      </c>
      <c r="AO118" s="19">
        <v>5</v>
      </c>
      <c r="AP118" s="19">
        <v>2</v>
      </c>
      <c r="AQ118" s="19">
        <v>9</v>
      </c>
      <c r="AR118" s="21" t="s">
        <v>320</v>
      </c>
      <c r="AS118" s="18">
        <v>310000</v>
      </c>
      <c r="AV118" s="18"/>
      <c r="AW118" s="22"/>
      <c r="AY118" s="18"/>
      <c r="AZ118" s="18"/>
      <c r="BA118" s="22"/>
      <c r="BB118" s="18"/>
      <c r="BC118" s="36"/>
      <c r="BD118" s="18"/>
      <c r="BE118" s="22"/>
    </row>
    <row r="119" spans="38:57" ht="12" customHeight="1">
      <c r="AL119" s="2">
        <f t="shared" si="22"/>
        <v>117</v>
      </c>
      <c r="AM119" s="40" t="s">
        <v>1</v>
      </c>
      <c r="AN119" s="19">
        <v>7</v>
      </c>
      <c r="AO119" s="19">
        <v>4</v>
      </c>
      <c r="AP119" s="19">
        <v>4</v>
      </c>
      <c r="AQ119" s="19">
        <v>8</v>
      </c>
      <c r="AR119" s="21" t="s">
        <v>336</v>
      </c>
      <c r="AS119" s="18">
        <v>260000</v>
      </c>
      <c r="AV119" s="18"/>
      <c r="AW119" s="22"/>
      <c r="AY119" s="18"/>
      <c r="AZ119" s="18"/>
      <c r="BA119" s="22"/>
      <c r="BB119" s="18"/>
      <c r="BC119" s="36"/>
      <c r="BD119" s="18"/>
      <c r="BE119" s="22"/>
    </row>
    <row r="120" spans="38:57" ht="12" customHeight="1">
      <c r="AL120" s="2">
        <f t="shared" si="22"/>
        <v>118</v>
      </c>
      <c r="AM120" s="39" t="s">
        <v>334</v>
      </c>
      <c r="AN120" s="19">
        <v>5</v>
      </c>
      <c r="AO120" s="19">
        <v>6</v>
      </c>
      <c r="AP120" s="19">
        <v>1</v>
      </c>
      <c r="AQ120" s="19">
        <v>8</v>
      </c>
      <c r="AR120" s="21" t="s">
        <v>337</v>
      </c>
      <c r="AS120" s="18">
        <v>330000</v>
      </c>
      <c r="AV120" s="18"/>
      <c r="AW120" s="22"/>
      <c r="AY120" s="18"/>
      <c r="AZ120" s="18"/>
      <c r="BA120" s="22"/>
      <c r="BB120" s="18"/>
      <c r="BC120" s="36"/>
      <c r="BD120" s="18"/>
      <c r="BE120" s="22"/>
    </row>
    <row r="121" spans="38:57" ht="12" customHeight="1">
      <c r="AL121" s="2">
        <f t="shared" si="22"/>
        <v>119</v>
      </c>
      <c r="AM121" s="3" t="s">
        <v>57</v>
      </c>
      <c r="AN121" s="19">
        <v>8</v>
      </c>
      <c r="AO121" s="19">
        <v>3</v>
      </c>
      <c r="AP121" s="19">
        <v>5</v>
      </c>
      <c r="AQ121" s="19">
        <v>7</v>
      </c>
      <c r="AR121" s="21" t="s">
        <v>338</v>
      </c>
      <c r="AS121" s="18">
        <v>230000</v>
      </c>
      <c r="AV121" s="18"/>
      <c r="AW121" s="22"/>
      <c r="AY121" s="18"/>
      <c r="AZ121" s="18"/>
      <c r="BA121" s="22"/>
      <c r="BB121" s="18"/>
      <c r="BC121" s="36"/>
      <c r="BD121" s="18"/>
      <c r="BE121" s="22"/>
    </row>
    <row r="122" spans="38:57" ht="12" customHeight="1">
      <c r="AL122" s="2">
        <f t="shared" si="22"/>
        <v>120</v>
      </c>
      <c r="AM122" s="3" t="s">
        <v>321</v>
      </c>
      <c r="AN122" s="19">
        <v>5</v>
      </c>
      <c r="AO122" s="19">
        <v>5</v>
      </c>
      <c r="AP122" s="19">
        <v>3</v>
      </c>
      <c r="AQ122" s="19">
        <v>9</v>
      </c>
      <c r="AR122" s="21" t="s">
        <v>339</v>
      </c>
      <c r="AS122" s="18">
        <v>270000</v>
      </c>
      <c r="AV122" s="18"/>
      <c r="AW122" s="22"/>
      <c r="AY122" s="18"/>
      <c r="AZ122" s="18"/>
      <c r="BA122" s="22"/>
      <c r="BB122" s="18"/>
      <c r="BC122" s="36"/>
      <c r="BD122" s="18"/>
      <c r="BE122" s="22"/>
    </row>
    <row r="123" spans="38:57" ht="12" customHeight="1">
      <c r="AL123" s="2">
        <f>IF(AM125="","",AL122+1)</f>
        <v>121</v>
      </c>
      <c r="AM123" s="14" t="s">
        <v>322</v>
      </c>
      <c r="AN123" s="19">
        <v>5</v>
      </c>
      <c r="AO123" s="19">
        <v>4</v>
      </c>
      <c r="AP123" s="19">
        <v>3</v>
      </c>
      <c r="AQ123" s="19">
        <v>8</v>
      </c>
      <c r="AR123" s="21" t="s">
        <v>340</v>
      </c>
      <c r="AS123" s="18">
        <v>100000</v>
      </c>
      <c r="AV123" s="18"/>
      <c r="AW123" s="22"/>
      <c r="AY123" s="18"/>
      <c r="AZ123" s="18"/>
      <c r="BA123" s="22"/>
      <c r="BB123" s="18"/>
      <c r="BC123" s="36"/>
      <c r="BD123" s="18"/>
      <c r="BE123" s="22"/>
    </row>
    <row r="124" spans="38:57" ht="12" customHeight="1">
      <c r="AL124" s="2">
        <f>IF(AM127="","",AL123+1)</f>
        <v>122</v>
      </c>
      <c r="AM124" s="14" t="s">
        <v>323</v>
      </c>
      <c r="AN124" s="19">
        <v>4</v>
      </c>
      <c r="AO124" s="19">
        <v>5</v>
      </c>
      <c r="AP124" s="19">
        <v>2</v>
      </c>
      <c r="AQ124" s="19">
        <v>9</v>
      </c>
      <c r="AR124" s="21" t="s">
        <v>341</v>
      </c>
      <c r="AS124" s="18">
        <v>230000</v>
      </c>
      <c r="AV124" s="18"/>
      <c r="AW124" s="22"/>
      <c r="AY124" s="18"/>
      <c r="AZ124" s="18"/>
      <c r="BA124" s="22"/>
      <c r="BB124" s="18"/>
      <c r="BC124" s="36"/>
      <c r="BD124" s="18"/>
      <c r="BE124" s="22"/>
    </row>
    <row r="125" spans="38:57" ht="12" customHeight="1">
      <c r="AL125" s="2">
        <f>IF(AM126="","",AL124+1)</f>
        <v>123</v>
      </c>
      <c r="AM125" s="3" t="s">
        <v>324</v>
      </c>
      <c r="AN125" s="19">
        <v>6</v>
      </c>
      <c r="AO125" s="19">
        <v>6</v>
      </c>
      <c r="AP125" s="19">
        <v>3</v>
      </c>
      <c r="AQ125" s="19">
        <v>10</v>
      </c>
      <c r="AR125" s="21" t="s">
        <v>342</v>
      </c>
      <c r="AS125" s="18">
        <v>430000</v>
      </c>
      <c r="AV125" s="18"/>
      <c r="AW125" s="22"/>
      <c r="AY125" s="18"/>
      <c r="AZ125" s="18"/>
      <c r="BA125" s="22"/>
      <c r="BB125" s="18"/>
      <c r="BC125" s="36"/>
      <c r="BD125" s="18"/>
      <c r="BE125" s="22"/>
    </row>
    <row r="126" spans="38:57" ht="12" customHeight="1">
      <c r="AL126" s="2">
        <f aca="true" t="shared" si="23" ref="AL126:AL133">IF(AM128="","",AL125+1)</f>
        <v>124</v>
      </c>
      <c r="AM126" s="3" t="s">
        <v>325</v>
      </c>
      <c r="AN126" s="19">
        <v>6</v>
      </c>
      <c r="AO126" s="19">
        <v>2</v>
      </c>
      <c r="AP126" s="19">
        <v>3</v>
      </c>
      <c r="AQ126" s="19">
        <v>7</v>
      </c>
      <c r="AR126" s="21" t="s">
        <v>343</v>
      </c>
      <c r="AS126" s="18">
        <v>100000</v>
      </c>
      <c r="AV126" s="18"/>
      <c r="AW126" s="22"/>
      <c r="AY126" s="18"/>
      <c r="AZ126" s="18"/>
      <c r="BA126" s="22"/>
      <c r="BB126" s="18"/>
      <c r="BC126" s="36"/>
      <c r="BD126" s="18"/>
      <c r="BE126" s="22"/>
    </row>
    <row r="127" spans="38:57" ht="12" customHeight="1">
      <c r="AL127" s="2">
        <f t="shared" si="23"/>
        <v>125</v>
      </c>
      <c r="AM127" s="39" t="s">
        <v>326</v>
      </c>
      <c r="AN127" s="19">
        <v>7</v>
      </c>
      <c r="AO127" s="19">
        <v>4</v>
      </c>
      <c r="AP127" s="19">
        <v>4</v>
      </c>
      <c r="AQ127" s="19">
        <v>8</v>
      </c>
      <c r="AR127" s="21" t="s">
        <v>344</v>
      </c>
      <c r="AS127" s="18">
        <v>230000</v>
      </c>
      <c r="AV127" s="18"/>
      <c r="AW127" s="22"/>
      <c r="AY127" s="18"/>
      <c r="AZ127" s="18"/>
      <c r="BA127" s="22"/>
      <c r="BB127" s="18"/>
      <c r="BC127" s="36"/>
      <c r="BD127" s="18"/>
      <c r="BE127" s="22"/>
    </row>
    <row r="128" spans="38:57" ht="12" customHeight="1">
      <c r="AL128" s="2">
        <f t="shared" si="23"/>
        <v>126</v>
      </c>
      <c r="AM128" s="3" t="s">
        <v>327</v>
      </c>
      <c r="AN128" s="19">
        <v>5</v>
      </c>
      <c r="AO128" s="19">
        <v>3</v>
      </c>
      <c r="AP128" s="19">
        <v>3</v>
      </c>
      <c r="AQ128" s="19">
        <v>6</v>
      </c>
      <c r="AR128" s="21" t="s">
        <v>345</v>
      </c>
      <c r="AS128" s="18">
        <v>140000</v>
      </c>
      <c r="AV128" s="18"/>
      <c r="AW128" s="22"/>
      <c r="AY128" s="18"/>
      <c r="AZ128" s="18"/>
      <c r="BA128" s="22"/>
      <c r="BB128" s="18"/>
      <c r="BC128" s="36"/>
      <c r="BD128" s="18"/>
      <c r="BE128" s="22"/>
    </row>
    <row r="129" spans="38:57" ht="12" customHeight="1">
      <c r="AL129" s="2">
        <f t="shared" si="23"/>
        <v>127</v>
      </c>
      <c r="AM129" s="3" t="s">
        <v>6</v>
      </c>
      <c r="AN129" s="19">
        <v>5</v>
      </c>
      <c r="AO129" s="19">
        <v>6</v>
      </c>
      <c r="AP129" s="19">
        <v>1</v>
      </c>
      <c r="AQ129" s="19">
        <v>9</v>
      </c>
      <c r="AR129" s="21" t="s">
        <v>346</v>
      </c>
      <c r="AS129" s="18">
        <v>350000</v>
      </c>
      <c r="AV129" s="18"/>
      <c r="AW129" s="22"/>
      <c r="AY129" s="18"/>
      <c r="AZ129" s="18"/>
      <c r="BA129" s="22"/>
      <c r="BB129" s="18"/>
      <c r="BC129" s="36"/>
      <c r="BD129" s="18"/>
      <c r="BE129" s="22"/>
    </row>
    <row r="130" spans="38:57" ht="12" customHeight="1">
      <c r="AL130" s="2">
        <f t="shared" si="23"/>
        <v>128</v>
      </c>
      <c r="AM130" s="3" t="s">
        <v>328</v>
      </c>
      <c r="AN130" s="19">
        <v>7</v>
      </c>
      <c r="AO130" s="19">
        <v>3</v>
      </c>
      <c r="AP130" s="19">
        <v>3</v>
      </c>
      <c r="AQ130" s="19">
        <v>7</v>
      </c>
      <c r="AR130" s="21" t="s">
        <v>347</v>
      </c>
      <c r="AS130" s="18">
        <v>200000</v>
      </c>
      <c r="AV130" s="18"/>
      <c r="AW130" s="22"/>
      <c r="AY130" s="18"/>
      <c r="AZ130" s="18"/>
      <c r="BA130" s="22"/>
      <c r="BB130" s="18"/>
      <c r="BC130" s="36"/>
      <c r="BD130" s="18"/>
      <c r="BE130" s="22"/>
    </row>
    <row r="131" spans="38:57" ht="12" customHeight="1">
      <c r="AL131" s="2">
        <f t="shared" si="23"/>
        <v>129</v>
      </c>
      <c r="AM131" s="3" t="s">
        <v>7</v>
      </c>
      <c r="AN131" s="19">
        <v>4</v>
      </c>
      <c r="AO131" s="19">
        <v>6</v>
      </c>
      <c r="AP131" s="19">
        <v>1</v>
      </c>
      <c r="AQ131" s="19">
        <v>9</v>
      </c>
      <c r="AR131" s="21" t="s">
        <v>348</v>
      </c>
      <c r="AS131" s="18">
        <v>270000</v>
      </c>
      <c r="AV131" s="18"/>
      <c r="AW131" s="22"/>
      <c r="AY131" s="18"/>
      <c r="AZ131" s="18"/>
      <c r="BA131" s="22"/>
      <c r="BB131" s="18"/>
      <c r="BC131" s="36"/>
      <c r="BD131" s="18"/>
      <c r="BE131" s="22"/>
    </row>
    <row r="132" spans="38:57" ht="12" customHeight="1">
      <c r="AL132" s="2">
        <f t="shared" si="23"/>
        <v>130</v>
      </c>
      <c r="AM132" s="3" t="s">
        <v>329</v>
      </c>
      <c r="AN132" s="19">
        <v>7</v>
      </c>
      <c r="AO132" s="19">
        <v>2</v>
      </c>
      <c r="AP132" s="19">
        <v>3</v>
      </c>
      <c r="AQ132" s="19">
        <v>7</v>
      </c>
      <c r="AR132" s="21" t="s">
        <v>349</v>
      </c>
      <c r="AS132" s="18">
        <v>50000</v>
      </c>
      <c r="AV132" s="18"/>
      <c r="AW132" s="22"/>
      <c r="AY132" s="18"/>
      <c r="AZ132" s="18"/>
      <c r="BA132" s="22"/>
      <c r="BB132" s="18"/>
      <c r="BC132" s="36"/>
      <c r="BD132" s="18"/>
      <c r="BE132" s="22"/>
    </row>
    <row r="133" spans="38:57" ht="12" customHeight="1">
      <c r="AL133" s="2">
        <f t="shared" si="23"/>
        <v>131</v>
      </c>
      <c r="AM133" s="3" t="s">
        <v>4</v>
      </c>
      <c r="AN133" s="19">
        <v>6</v>
      </c>
      <c r="AO133" s="19">
        <v>4</v>
      </c>
      <c r="AP133" s="19">
        <v>2</v>
      </c>
      <c r="AQ133" s="19">
        <v>8</v>
      </c>
      <c r="AR133" s="21" t="s">
        <v>350</v>
      </c>
      <c r="AS133" s="18">
        <v>220000</v>
      </c>
      <c r="AV133" s="18"/>
      <c r="AW133" s="22"/>
      <c r="AY133" s="18"/>
      <c r="AZ133" s="18"/>
      <c r="BA133" s="22"/>
      <c r="BB133" s="18"/>
      <c r="BC133" s="36"/>
      <c r="BD133" s="18"/>
      <c r="BE133" s="22"/>
    </row>
    <row r="134" spans="38:57" ht="12" customHeight="1">
      <c r="AL134" s="2">
        <f>IF(AM114="","",AL133+1)</f>
        <v>132</v>
      </c>
      <c r="AM134" s="3" t="s">
        <v>30</v>
      </c>
      <c r="AN134" s="19">
        <v>7</v>
      </c>
      <c r="AO134" s="19">
        <v>4</v>
      </c>
      <c r="AP134" s="19">
        <v>1</v>
      </c>
      <c r="AQ134" s="19">
        <v>9</v>
      </c>
      <c r="AR134" s="21" t="s">
        <v>351</v>
      </c>
      <c r="AS134" s="18">
        <v>250000</v>
      </c>
      <c r="AV134" s="18"/>
      <c r="AW134" s="22"/>
      <c r="AY134" s="18"/>
      <c r="AZ134" s="18"/>
      <c r="BA134" s="22"/>
      <c r="BB134" s="18"/>
      <c r="BC134" s="36"/>
      <c r="BD134" s="18"/>
      <c r="BE134" s="22"/>
    </row>
    <row r="135" spans="38:57" ht="12" customHeight="1">
      <c r="AL135" s="2">
        <f>IF(AM136="","",AL134+1)</f>
        <v>133</v>
      </c>
      <c r="AM135" s="3" t="s">
        <v>330</v>
      </c>
      <c r="AN135" s="19">
        <v>9</v>
      </c>
      <c r="AO135" s="19">
        <v>2</v>
      </c>
      <c r="AP135" s="19">
        <v>4</v>
      </c>
      <c r="AQ135" s="19">
        <v>7</v>
      </c>
      <c r="AR135" s="21" t="s">
        <v>352</v>
      </c>
      <c r="AS135" s="18">
        <v>160000</v>
      </c>
      <c r="AV135" s="18"/>
      <c r="AW135" s="22"/>
      <c r="AY135" s="18"/>
      <c r="AZ135" s="18"/>
      <c r="BA135" s="22"/>
      <c r="BB135" s="18"/>
      <c r="BC135" s="36"/>
      <c r="BD135" s="18"/>
      <c r="BE135" s="22"/>
    </row>
    <row r="136" spans="38:57" ht="12" customHeight="1">
      <c r="AL136" s="2">
        <f>IF(AM137="","",AL135+1)</f>
        <v>134</v>
      </c>
      <c r="AM136" s="3" t="s">
        <v>69</v>
      </c>
      <c r="AN136" s="19">
        <v>5</v>
      </c>
      <c r="AO136" s="19">
        <v>3</v>
      </c>
      <c r="AP136" s="19">
        <v>3</v>
      </c>
      <c r="AQ136" s="19">
        <v>9</v>
      </c>
      <c r="AR136" s="21" t="s">
        <v>340</v>
      </c>
      <c r="AS136" s="18">
        <v>70000</v>
      </c>
      <c r="AV136" s="18"/>
      <c r="AW136" s="22"/>
      <c r="AY136" s="18"/>
      <c r="AZ136" s="18"/>
      <c r="BA136" s="22"/>
      <c r="BB136" s="18"/>
      <c r="BC136" s="36"/>
      <c r="BD136" s="18"/>
      <c r="BE136" s="22"/>
    </row>
    <row r="137" spans="38:57" ht="12" customHeight="1">
      <c r="AL137" s="2">
        <f>IF(AM138="","",AL136+1)</f>
        <v>135</v>
      </c>
      <c r="AM137" s="3" t="s">
        <v>331</v>
      </c>
      <c r="AN137" s="19">
        <v>6</v>
      </c>
      <c r="AO137" s="19">
        <v>4</v>
      </c>
      <c r="AP137" s="19">
        <v>3</v>
      </c>
      <c r="AQ137" s="19">
        <v>9</v>
      </c>
      <c r="AR137" s="21" t="s">
        <v>353</v>
      </c>
      <c r="AS137" s="18">
        <v>260000</v>
      </c>
      <c r="AV137" s="18"/>
      <c r="AW137" s="22"/>
      <c r="AY137" s="18"/>
      <c r="AZ137" s="18"/>
      <c r="BA137" s="22"/>
      <c r="BB137" s="18"/>
      <c r="BC137" s="36"/>
      <c r="BD137" s="18"/>
      <c r="BE137" s="22"/>
    </row>
    <row r="138" spans="38:57" ht="12" customHeight="1">
      <c r="AL138" s="2">
        <f>IF(AM139="","",AL137+1)</f>
        <v>136</v>
      </c>
      <c r="AM138" s="3" t="s">
        <v>3</v>
      </c>
      <c r="AN138" s="19">
        <v>8</v>
      </c>
      <c r="AO138" s="19">
        <v>4</v>
      </c>
      <c r="AP138" s="19">
        <v>3</v>
      </c>
      <c r="AQ138" s="19">
        <v>8</v>
      </c>
      <c r="AR138" s="21" t="s">
        <v>354</v>
      </c>
      <c r="AS138" s="18">
        <v>240000</v>
      </c>
      <c r="AV138" s="18"/>
      <c r="AW138" s="22"/>
      <c r="AY138" s="18"/>
      <c r="AZ138" s="18"/>
      <c r="BA138" s="22"/>
      <c r="BB138" s="18"/>
      <c r="BC138" s="36"/>
      <c r="BD138" s="18"/>
      <c r="BE138" s="22"/>
    </row>
    <row r="139" spans="38:57" ht="12" customHeight="1">
      <c r="AL139" s="2">
        <f>IF(AM124="","",AL138+1)</f>
        <v>137</v>
      </c>
      <c r="AM139" s="3" t="s">
        <v>332</v>
      </c>
      <c r="AN139" s="19">
        <v>6</v>
      </c>
      <c r="AO139" s="19">
        <v>4</v>
      </c>
      <c r="AP139" s="19">
        <v>3</v>
      </c>
      <c r="AQ139" s="19">
        <v>8</v>
      </c>
      <c r="AR139" s="21" t="s">
        <v>355</v>
      </c>
      <c r="AS139" s="18">
        <v>270000</v>
      </c>
      <c r="AV139" s="18"/>
      <c r="AW139" s="22"/>
      <c r="AY139" s="18"/>
      <c r="AZ139" s="18"/>
      <c r="BA139" s="22"/>
      <c r="BB139" s="18"/>
      <c r="BC139" s="36"/>
      <c r="BD139" s="18"/>
      <c r="BE139" s="22"/>
    </row>
    <row r="140" spans="38:57" ht="12" customHeight="1">
      <c r="AL140" s="2">
        <f>IF(AM140="","",AL139+1)</f>
        <v>138</v>
      </c>
      <c r="AM140" s="3" t="s">
        <v>333</v>
      </c>
      <c r="AN140" s="19">
        <v>4</v>
      </c>
      <c r="AO140" s="19">
        <v>4</v>
      </c>
      <c r="AP140" s="19">
        <v>3</v>
      </c>
      <c r="AQ140" s="19">
        <v>9</v>
      </c>
      <c r="AR140" s="21" t="s">
        <v>356</v>
      </c>
      <c r="AS140" s="18">
        <v>60000</v>
      </c>
      <c r="AV140" s="18"/>
      <c r="AW140" s="22"/>
      <c r="AY140" s="18"/>
      <c r="AZ140" s="18"/>
      <c r="BA140" s="22"/>
      <c r="BB140" s="18"/>
      <c r="BC140" s="36"/>
      <c r="BD140" s="18"/>
      <c r="BE140" s="22"/>
    </row>
    <row r="141" spans="48:57" ht="12" customHeight="1">
      <c r="AV141" s="18"/>
      <c r="AW141" s="22"/>
      <c r="AY141" s="18"/>
      <c r="AZ141" s="18"/>
      <c r="BA141" s="22"/>
      <c r="BB141" s="18"/>
      <c r="BC141" s="36"/>
      <c r="BD141" s="18"/>
      <c r="BE141" s="22"/>
    </row>
    <row r="142" spans="48:57" ht="12" customHeight="1">
      <c r="AV142" s="18"/>
      <c r="AW142" s="22"/>
      <c r="AY142" s="18"/>
      <c r="AZ142" s="18"/>
      <c r="BA142" s="22"/>
      <c r="BB142" s="18"/>
      <c r="BC142" s="36"/>
      <c r="BD142" s="18"/>
      <c r="BE142" s="22"/>
    </row>
    <row r="143" spans="48:57" ht="12" customHeight="1">
      <c r="AV143" s="18"/>
      <c r="AW143" s="22"/>
      <c r="AY143" s="18"/>
      <c r="AZ143" s="18"/>
      <c r="BA143" s="22"/>
      <c r="BB143" s="18"/>
      <c r="BC143" s="36"/>
      <c r="BD143" s="18"/>
      <c r="BE143" s="22"/>
    </row>
    <row r="144" spans="48:57" ht="12" customHeight="1">
      <c r="AV144" s="18"/>
      <c r="AW144" s="22"/>
      <c r="AY144" s="18"/>
      <c r="AZ144" s="18"/>
      <c r="BA144" s="22"/>
      <c r="BB144" s="18"/>
      <c r="BC144" s="36"/>
      <c r="BD144" s="18"/>
      <c r="BE144" s="22"/>
    </row>
    <row r="145" spans="48:57" ht="12" customHeight="1">
      <c r="AV145" s="18"/>
      <c r="AW145" s="22"/>
      <c r="AY145" s="18"/>
      <c r="AZ145" s="18"/>
      <c r="BA145" s="22"/>
      <c r="BB145" s="18"/>
      <c r="BC145" s="36"/>
      <c r="BD145" s="18"/>
      <c r="BE145" s="22"/>
    </row>
    <row r="146" spans="48:57" ht="12" customHeight="1">
      <c r="AV146" s="18"/>
      <c r="AW146" s="22"/>
      <c r="AY146" s="18"/>
      <c r="AZ146" s="18"/>
      <c r="BA146" s="22"/>
      <c r="BB146" s="18"/>
      <c r="BC146" s="36"/>
      <c r="BD146" s="18"/>
      <c r="BE146" s="22"/>
    </row>
    <row r="147" spans="48:57" ht="12" customHeight="1">
      <c r="AV147" s="18"/>
      <c r="AW147" s="22"/>
      <c r="AY147" s="18"/>
      <c r="AZ147" s="18"/>
      <c r="BA147" s="22"/>
      <c r="BB147" s="18"/>
      <c r="BC147" s="36"/>
      <c r="BD147" s="18"/>
      <c r="BE147" s="22"/>
    </row>
    <row r="148" spans="48:57" ht="12" customHeight="1">
      <c r="AV148" s="18"/>
      <c r="AW148" s="22"/>
      <c r="AY148" s="18"/>
      <c r="AZ148" s="18"/>
      <c r="BA148" s="22"/>
      <c r="BB148" s="18"/>
      <c r="BC148" s="36"/>
      <c r="BD148" s="18"/>
      <c r="BE148" s="22"/>
    </row>
    <row r="149" spans="48:57" ht="12" customHeight="1">
      <c r="AV149" s="18"/>
      <c r="AW149" s="22"/>
      <c r="AY149" s="18"/>
      <c r="AZ149" s="18"/>
      <c r="BA149" s="22"/>
      <c r="BB149" s="18"/>
      <c r="BC149" s="36"/>
      <c r="BD149" s="18"/>
      <c r="BE149" s="22"/>
    </row>
    <row r="150" spans="48:57" ht="12" customHeight="1">
      <c r="AV150" s="18"/>
      <c r="AW150" s="22"/>
      <c r="AY150" s="18"/>
      <c r="AZ150" s="18"/>
      <c r="BA150" s="22"/>
      <c r="BB150" s="18"/>
      <c r="BC150" s="36"/>
      <c r="BD150" s="18"/>
      <c r="BE150" s="22"/>
    </row>
    <row r="151" spans="48:57" ht="12" customHeight="1">
      <c r="AV151" s="18"/>
      <c r="AW151" s="22"/>
      <c r="AY151" s="18"/>
      <c r="AZ151" s="18"/>
      <c r="BA151" s="22"/>
      <c r="BB151" s="18"/>
      <c r="BC151" s="36"/>
      <c r="BD151" s="18"/>
      <c r="BE151" s="22"/>
    </row>
    <row r="152" spans="48:57" ht="12" customHeight="1">
      <c r="AV152" s="18"/>
      <c r="AW152" s="22"/>
      <c r="AY152" s="18"/>
      <c r="AZ152" s="18"/>
      <c r="BA152" s="22"/>
      <c r="BB152" s="18"/>
      <c r="BC152" s="36"/>
      <c r="BD152" s="18"/>
      <c r="BE152" s="22"/>
    </row>
    <row r="153" spans="48:57" ht="12" customHeight="1">
      <c r="AV153" s="18"/>
      <c r="AW153" s="22"/>
      <c r="AY153" s="18"/>
      <c r="AZ153" s="18"/>
      <c r="BA153" s="22"/>
      <c r="BB153" s="18"/>
      <c r="BC153" s="36"/>
      <c r="BD153" s="18"/>
      <c r="BE153" s="22"/>
    </row>
    <row r="154" spans="48:57" ht="12" customHeight="1">
      <c r="AV154" s="18"/>
      <c r="AW154" s="22"/>
      <c r="AY154" s="18"/>
      <c r="AZ154" s="18"/>
      <c r="BA154" s="22"/>
      <c r="BB154" s="18"/>
      <c r="BC154" s="36"/>
      <c r="BD154" s="18"/>
      <c r="BE154" s="22"/>
    </row>
    <row r="155" spans="48:57" ht="12" customHeight="1">
      <c r="AV155" s="18"/>
      <c r="AW155" s="22"/>
      <c r="AY155" s="18"/>
      <c r="AZ155" s="18"/>
      <c r="BA155" s="22"/>
      <c r="BB155" s="18"/>
      <c r="BC155" s="36"/>
      <c r="BD155" s="18"/>
      <c r="BE155" s="22"/>
    </row>
    <row r="156" spans="48:57" ht="12" customHeight="1">
      <c r="AV156" s="18"/>
      <c r="AW156" s="22"/>
      <c r="AY156" s="18"/>
      <c r="AZ156" s="18"/>
      <c r="BA156" s="22"/>
      <c r="BB156" s="18"/>
      <c r="BC156" s="36"/>
      <c r="BD156" s="18"/>
      <c r="BE156" s="22"/>
    </row>
    <row r="157" spans="48:57" ht="12" customHeight="1">
      <c r="AV157" s="18"/>
      <c r="AW157" s="22"/>
      <c r="AY157" s="18"/>
      <c r="AZ157" s="18"/>
      <c r="BA157" s="22"/>
      <c r="BB157" s="18"/>
      <c r="BC157" s="36"/>
      <c r="BD157" s="18"/>
      <c r="BE157" s="22"/>
    </row>
    <row r="158" spans="48:57" ht="12" customHeight="1">
      <c r="AV158" s="18"/>
      <c r="AW158" s="22"/>
      <c r="AY158" s="18"/>
      <c r="AZ158" s="18"/>
      <c r="BA158" s="22"/>
      <c r="BB158" s="18"/>
      <c r="BC158" s="36"/>
      <c r="BD158" s="18"/>
      <c r="BE158" s="22"/>
    </row>
    <row r="159" spans="48:57" ht="12" customHeight="1">
      <c r="AV159" s="18"/>
      <c r="AW159" s="22"/>
      <c r="AY159" s="18"/>
      <c r="AZ159" s="18"/>
      <c r="BA159" s="22"/>
      <c r="BB159" s="18"/>
      <c r="BC159" s="36"/>
      <c r="BD159" s="18"/>
      <c r="BE159" s="22"/>
    </row>
    <row r="160" spans="48:57" ht="12" customHeight="1">
      <c r="AV160" s="18"/>
      <c r="AW160" s="22"/>
      <c r="AY160" s="18"/>
      <c r="AZ160" s="18"/>
      <c r="BA160" s="22"/>
      <c r="BB160" s="18"/>
      <c r="BC160" s="36"/>
      <c r="BD160" s="18"/>
      <c r="BE160" s="22"/>
    </row>
    <row r="161" spans="48:57" ht="12" customHeight="1">
      <c r="AV161" s="18"/>
      <c r="AW161" s="22"/>
      <c r="AY161" s="18"/>
      <c r="AZ161" s="18"/>
      <c r="BA161" s="22"/>
      <c r="BB161" s="18"/>
      <c r="BC161" s="36"/>
      <c r="BD161" s="18"/>
      <c r="BE161" s="22"/>
    </row>
    <row r="162" spans="48:57" ht="12" customHeight="1">
      <c r="AV162" s="18"/>
      <c r="AW162" s="22"/>
      <c r="AY162" s="18"/>
      <c r="AZ162" s="18"/>
      <c r="BA162" s="22"/>
      <c r="BB162" s="18"/>
      <c r="BC162" s="36"/>
      <c r="BD162" s="18"/>
      <c r="BE162" s="22"/>
    </row>
    <row r="163" spans="48:57" ht="12" customHeight="1">
      <c r="AV163" s="18"/>
      <c r="AW163" s="22"/>
      <c r="AY163" s="18"/>
      <c r="AZ163" s="18"/>
      <c r="BA163" s="22"/>
      <c r="BB163" s="18"/>
      <c r="BC163" s="36"/>
      <c r="BD163" s="18"/>
      <c r="BE163" s="22"/>
    </row>
    <row r="164" spans="48:57" ht="12" customHeight="1">
      <c r="AV164" s="18"/>
      <c r="AW164" s="22"/>
      <c r="AY164" s="18"/>
      <c r="AZ164" s="18"/>
      <c r="BA164" s="22"/>
      <c r="BB164" s="18"/>
      <c r="BC164" s="36"/>
      <c r="BD164" s="18"/>
      <c r="BE164" s="22"/>
    </row>
    <row r="165" spans="48:57" ht="12" customHeight="1">
      <c r="AV165" s="18"/>
      <c r="AW165" s="22"/>
      <c r="AY165" s="18"/>
      <c r="AZ165" s="18"/>
      <c r="BA165" s="22"/>
      <c r="BB165" s="18"/>
      <c r="BC165" s="36"/>
      <c r="BD165" s="18"/>
      <c r="BE165" s="22"/>
    </row>
    <row r="166" spans="48:57" ht="12" customHeight="1">
      <c r="AV166" s="18"/>
      <c r="AW166" s="22"/>
      <c r="AY166" s="18"/>
      <c r="AZ166" s="18"/>
      <c r="BA166" s="22"/>
      <c r="BB166" s="18"/>
      <c r="BC166" s="36"/>
      <c r="BD166" s="18"/>
      <c r="BE166" s="22"/>
    </row>
    <row r="167" spans="48:57" ht="12" customHeight="1">
      <c r="AV167" s="18"/>
      <c r="AW167" s="22"/>
      <c r="AY167" s="18"/>
      <c r="AZ167" s="18"/>
      <c r="BA167" s="22"/>
      <c r="BB167" s="18"/>
      <c r="BC167" s="36"/>
      <c r="BD167" s="18"/>
      <c r="BE167" s="22"/>
    </row>
    <row r="168" spans="48:57" ht="12" customHeight="1">
      <c r="AV168" s="18"/>
      <c r="AW168" s="22"/>
      <c r="AY168" s="18"/>
      <c r="AZ168" s="18"/>
      <c r="BA168" s="22"/>
      <c r="BB168" s="18"/>
      <c r="BC168" s="36"/>
      <c r="BD168" s="18"/>
      <c r="BE168" s="22"/>
    </row>
    <row r="169" spans="48:57" ht="12" customHeight="1">
      <c r="AV169" s="18"/>
      <c r="AW169" s="22"/>
      <c r="AY169" s="18"/>
      <c r="AZ169" s="18"/>
      <c r="BA169" s="22"/>
      <c r="BB169" s="18"/>
      <c r="BC169" s="36"/>
      <c r="BD169" s="18"/>
      <c r="BE169" s="22"/>
    </row>
    <row r="170" spans="48:57" ht="12" customHeight="1">
      <c r="AV170" s="18"/>
      <c r="AW170" s="22"/>
      <c r="AY170" s="18"/>
      <c r="AZ170" s="18"/>
      <c r="BA170" s="22"/>
      <c r="BB170" s="18"/>
      <c r="BC170" s="36"/>
      <c r="BD170" s="18"/>
      <c r="BE170" s="22"/>
    </row>
    <row r="171" spans="48:57" ht="12" customHeight="1">
      <c r="AV171" s="18"/>
      <c r="AW171" s="22"/>
      <c r="AY171" s="18"/>
      <c r="AZ171" s="18"/>
      <c r="BA171" s="22"/>
      <c r="BB171" s="18"/>
      <c r="BC171" s="36"/>
      <c r="BD171" s="18"/>
      <c r="BE171" s="22"/>
    </row>
    <row r="172" spans="48:57" ht="12" customHeight="1">
      <c r="AV172" s="18"/>
      <c r="AW172" s="22"/>
      <c r="AY172" s="18"/>
      <c r="AZ172" s="18"/>
      <c r="BA172" s="22"/>
      <c r="BB172" s="18"/>
      <c r="BC172" s="36"/>
      <c r="BD172" s="18"/>
      <c r="BE172" s="22"/>
    </row>
    <row r="173" spans="48:57" ht="12" customHeight="1">
      <c r="AV173" s="18"/>
      <c r="AW173" s="22"/>
      <c r="AY173" s="18"/>
      <c r="AZ173" s="18"/>
      <c r="BA173" s="22"/>
      <c r="BB173" s="18"/>
      <c r="BC173" s="36"/>
      <c r="BD173" s="18"/>
      <c r="BE173" s="22"/>
    </row>
    <row r="174" spans="48:57" ht="12" customHeight="1">
      <c r="AV174" s="18"/>
      <c r="AW174" s="22"/>
      <c r="AY174" s="18"/>
      <c r="AZ174" s="18"/>
      <c r="BA174" s="22"/>
      <c r="BB174" s="18"/>
      <c r="BC174" s="36"/>
      <c r="BD174" s="18"/>
      <c r="BE174" s="22"/>
    </row>
    <row r="175" spans="48:57" ht="12" customHeight="1">
      <c r="AV175" s="18"/>
      <c r="AW175" s="22"/>
      <c r="AY175" s="18"/>
      <c r="AZ175" s="18"/>
      <c r="BA175" s="22"/>
      <c r="BB175" s="18"/>
      <c r="BC175" s="36"/>
      <c r="BD175" s="18"/>
      <c r="BE175" s="22"/>
    </row>
    <row r="176" spans="48:57" ht="12" customHeight="1">
      <c r="AV176" s="18"/>
      <c r="AW176" s="22"/>
      <c r="AY176" s="18"/>
      <c r="AZ176" s="18"/>
      <c r="BA176" s="22"/>
      <c r="BB176" s="18"/>
      <c r="BC176" s="36"/>
      <c r="BD176" s="18"/>
      <c r="BE176" s="22"/>
    </row>
    <row r="177" spans="48:57" ht="12" customHeight="1">
      <c r="AV177" s="18"/>
      <c r="AW177" s="22"/>
      <c r="AY177" s="18"/>
      <c r="AZ177" s="18"/>
      <c r="BA177" s="22"/>
      <c r="BB177" s="18"/>
      <c r="BC177" s="36"/>
      <c r="BD177" s="18"/>
      <c r="BE177" s="22"/>
    </row>
    <row r="178" spans="48:57" ht="12" customHeight="1">
      <c r="AV178" s="18"/>
      <c r="AW178" s="22"/>
      <c r="AY178" s="18"/>
      <c r="AZ178" s="18"/>
      <c r="BA178" s="22"/>
      <c r="BB178" s="18"/>
      <c r="BC178" s="36"/>
      <c r="BD178" s="18"/>
      <c r="BE178" s="22"/>
    </row>
    <row r="179" spans="48:57" ht="12" customHeight="1">
      <c r="AV179" s="18"/>
      <c r="AW179" s="22"/>
      <c r="AY179" s="18"/>
      <c r="AZ179" s="18"/>
      <c r="BA179" s="22"/>
      <c r="BB179" s="18"/>
      <c r="BC179" s="36"/>
      <c r="BD179" s="18"/>
      <c r="BE179" s="22"/>
    </row>
    <row r="180" spans="48:57" ht="12" customHeight="1">
      <c r="AV180" s="18"/>
      <c r="AW180" s="22"/>
      <c r="AY180" s="18"/>
      <c r="AZ180" s="18"/>
      <c r="BA180" s="22"/>
      <c r="BB180" s="18"/>
      <c r="BC180" s="36"/>
      <c r="BD180" s="18"/>
      <c r="BE180" s="22"/>
    </row>
    <row r="181" spans="48:51" ht="12" customHeight="1">
      <c r="AV181" s="18"/>
      <c r="AY181" s="18"/>
    </row>
    <row r="182" spans="48:51" ht="12" customHeight="1">
      <c r="AV182" s="18"/>
      <c r="AY182" s="18"/>
    </row>
    <row r="183" spans="48:51" ht="12" customHeight="1">
      <c r="AV183" s="18"/>
      <c r="AY183" s="18"/>
    </row>
    <row r="184" ht="12" customHeight="1">
      <c r="AV184" s="18"/>
    </row>
    <row r="185" ht="12" customHeight="1">
      <c r="AV185" s="18"/>
    </row>
    <row r="186" ht="12" customHeight="1">
      <c r="AV186" s="18"/>
    </row>
    <row r="187" ht="12" customHeight="1">
      <c r="AV187" s="18"/>
    </row>
    <row r="188" ht="12" customHeight="1">
      <c r="AV188" s="18"/>
    </row>
    <row r="189" ht="12" customHeight="1">
      <c r="AV189" s="18"/>
    </row>
    <row r="190" ht="12" customHeight="1">
      <c r="AV190" s="18"/>
    </row>
    <row r="191" ht="12" customHeight="1">
      <c r="AV191" s="18"/>
    </row>
    <row r="192" ht="12" customHeight="1">
      <c r="AV192" s="18"/>
    </row>
    <row r="193" ht="12" customHeight="1">
      <c r="AV193" s="18"/>
    </row>
  </sheetData>
  <sheetProtection password="C617" sheet="1" objects="1" scenarios="1"/>
  <mergeCells count="52">
    <mergeCell ref="AV95:AV98"/>
    <mergeCell ref="AV74:AV75"/>
    <mergeCell ref="AV76:AV79"/>
    <mergeCell ref="AV80:AV84"/>
    <mergeCell ref="AV93:AV94"/>
    <mergeCell ref="AV85:AV87"/>
    <mergeCell ref="AV88:AV92"/>
    <mergeCell ref="AV43:AV46"/>
    <mergeCell ref="AV21:AV25"/>
    <mergeCell ref="X22:Z22"/>
    <mergeCell ref="X23:Z23"/>
    <mergeCell ref="X24:Z24"/>
    <mergeCell ref="X25:Z25"/>
    <mergeCell ref="AB28:AC28"/>
    <mergeCell ref="AB25:AC25"/>
    <mergeCell ref="AB21:AC21"/>
    <mergeCell ref="AB27:AC27"/>
    <mergeCell ref="AV41:AV42"/>
    <mergeCell ref="AV4:AV7"/>
    <mergeCell ref="AV8:AV10"/>
    <mergeCell ref="AV35:AV40"/>
    <mergeCell ref="AV26:AV30"/>
    <mergeCell ref="AV15:AV20"/>
    <mergeCell ref="AB26:AC26"/>
    <mergeCell ref="AB22:AC22"/>
    <mergeCell ref="AB23:AC23"/>
    <mergeCell ref="AB24:AC24"/>
    <mergeCell ref="AV11:AV14"/>
    <mergeCell ref="AV31:AV34"/>
    <mergeCell ref="AV64:AV69"/>
    <mergeCell ref="AV70:AV73"/>
    <mergeCell ref="AV47:AV51"/>
    <mergeCell ref="AV56:AV58"/>
    <mergeCell ref="AV59:AV63"/>
    <mergeCell ref="AV52:AV55"/>
    <mergeCell ref="C25:D25"/>
    <mergeCell ref="C26:D26"/>
    <mergeCell ref="C27:D27"/>
    <mergeCell ref="C28:D28"/>
    <mergeCell ref="C21:D21"/>
    <mergeCell ref="C22:D22"/>
    <mergeCell ref="C23:D23"/>
    <mergeCell ref="C24:D24"/>
    <mergeCell ref="X26:Z26"/>
    <mergeCell ref="E25:I25"/>
    <mergeCell ref="E26:I26"/>
    <mergeCell ref="E27:I27"/>
    <mergeCell ref="E28:I28"/>
    <mergeCell ref="E21:I21"/>
    <mergeCell ref="E22:I22"/>
    <mergeCell ref="E23:I23"/>
    <mergeCell ref="E24:I24"/>
  </mergeCells>
  <conditionalFormatting sqref="F5:I20">
    <cfRule type="cellIs" priority="1" dxfId="5" operator="greaterThanOrEqual" stopIfTrue="1">
      <formula>AG5+1</formula>
    </cfRule>
    <cfRule type="cellIs" priority="2" dxfId="4" operator="lessThanOrEqual" stopIfTrue="1">
      <formula>AG5-1</formula>
    </cfRule>
  </conditionalFormatting>
  <conditionalFormatting sqref="V5:Z20 L5:M20 J5:J20">
    <cfRule type="cellIs" priority="3" dxfId="3" operator="equal" stopIfTrue="1">
      <formula>0</formula>
    </cfRule>
  </conditionalFormatting>
  <conditionalFormatting sqref="AA5:AB20">
    <cfRule type="cellIs" priority="4" dxfId="2" operator="equal" stopIfTrue="1">
      <formula>"Star"</formula>
    </cfRule>
  </conditionalFormatting>
  <conditionalFormatting sqref="R5:U20">
    <cfRule type="cellIs" priority="5" dxfId="1" operator="lessThanOrEqual" stopIfTrue="1">
      <formula>-1</formula>
    </cfRule>
  </conditionalFormatting>
  <conditionalFormatting sqref="N5:P20">
    <cfRule type="cellIs" priority="6" dxfId="0" operator="equal" stopIfTrue="1">
      <formula>"n/a"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utente</cp:lastModifiedBy>
  <cp:lastPrinted>2012-02-27T18:04:56Z</cp:lastPrinted>
  <dcterms:created xsi:type="dcterms:W3CDTF">2001-02-12T07:17:33Z</dcterms:created>
  <dcterms:modified xsi:type="dcterms:W3CDTF">2012-05-30T13:52:25Z</dcterms:modified>
  <cp:category/>
  <cp:version/>
  <cp:contentType/>
  <cp:contentStatus/>
</cp:coreProperties>
</file>