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01" activeTab="0"/>
  </bookViews>
  <sheets>
    <sheet name="Luccini 2010" sheetId="1" r:id="rId1"/>
  </sheets>
  <definedNames>
    <definedName name="_xlnm.Print_Area" localSheetId="0">'Luccini 2010'!$B$2:$AD$29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4" authorId="0">
      <text>
        <r>
          <rPr>
            <b/>
            <sz val="8"/>
            <color indexed="8"/>
            <rFont val="Tahoma"/>
            <family val="2"/>
          </rPr>
          <t>Inserisci:
M = Miss Next Game</t>
        </r>
      </text>
    </comment>
    <comment ref="M4" authorId="0">
      <text>
        <r>
          <rPr>
            <b/>
            <sz val="8"/>
            <color indexed="8"/>
            <rFont val="Tahoma"/>
            <family val="2"/>
          </rPr>
          <t>Inserisci il Numero di
NIGGLING subiti</t>
        </r>
      </text>
    </comment>
    <comment ref="Q4" authorId="0">
      <text>
        <r>
          <rPr>
            <b/>
            <sz val="8"/>
            <color indexed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</commentList>
</comments>
</file>

<file path=xl/sharedStrings.xml><?xml version="1.0" encoding="utf-8"?>
<sst xmlns="http://schemas.openxmlformats.org/spreadsheetml/2006/main" count="1216" uniqueCount="542">
  <si>
    <t>No.</t>
  </si>
  <si>
    <t>Players Name</t>
  </si>
  <si>
    <t>Position</t>
  </si>
  <si>
    <t>MA</t>
  </si>
  <si>
    <t>ST</t>
  </si>
  <si>
    <t>AG</t>
  </si>
  <si>
    <t>VA</t>
  </si>
  <si>
    <t>Standard Skills</t>
  </si>
  <si>
    <t>Upgrades</t>
  </si>
  <si>
    <t>M</t>
  </si>
  <si>
    <t>N</t>
  </si>
  <si>
    <t>Sk</t>
  </si>
  <si>
    <t>D</t>
  </si>
  <si>
    <t>Inc.</t>
  </si>
  <si>
    <t>Int</t>
  </si>
  <si>
    <t>Comp</t>
  </si>
  <si>
    <t>TD</t>
  </si>
  <si>
    <t>Cas</t>
  </si>
  <si>
    <t>MVP</t>
  </si>
  <si>
    <t>SPP</t>
  </si>
  <si>
    <t>Infortunati</t>
  </si>
  <si>
    <t>Valutazione</t>
  </si>
  <si>
    <t>AV</t>
  </si>
  <si>
    <t>Linewoman Amazon</t>
  </si>
  <si>
    <t>Dodge</t>
  </si>
  <si>
    <t>G</t>
  </si>
  <si>
    <t>ASP</t>
  </si>
  <si>
    <t>Amazon</t>
  </si>
  <si>
    <t>Chaos</t>
  </si>
  <si>
    <t>Chaos Dwarf</t>
  </si>
  <si>
    <t>Chaos Pact</t>
  </si>
  <si>
    <t>Dark Elf</t>
  </si>
  <si>
    <t>Dwarf</t>
  </si>
  <si>
    <t>Elf</t>
  </si>
  <si>
    <t>Goblin</t>
  </si>
  <si>
    <t>Halfling</t>
  </si>
  <si>
    <t>High Elf</t>
  </si>
  <si>
    <t>Human</t>
  </si>
  <si>
    <t>Khemri</t>
  </si>
  <si>
    <t>Lizardman</t>
  </si>
  <si>
    <t>Necromantic</t>
  </si>
  <si>
    <t>Norse</t>
  </si>
  <si>
    <t>Nurgle</t>
  </si>
  <si>
    <t>Ogre</t>
  </si>
  <si>
    <t>Orc</t>
  </si>
  <si>
    <t>Skaven</t>
  </si>
  <si>
    <t>Slann</t>
  </si>
  <si>
    <t>Undead</t>
  </si>
  <si>
    <t>Underworld</t>
  </si>
  <si>
    <t>Vampire</t>
  </si>
  <si>
    <t>Wood Elf</t>
  </si>
  <si>
    <t>Spinotto Nero</t>
  </si>
  <si>
    <t>Thrower Amazon</t>
  </si>
  <si>
    <t>Dodge, Pass</t>
  </si>
  <si>
    <t>GP</t>
  </si>
  <si>
    <t>AS</t>
  </si>
  <si>
    <t>Beastman</t>
  </si>
  <si>
    <t>Hobgoblin</t>
  </si>
  <si>
    <t>Marauders</t>
  </si>
  <si>
    <t>Lineman Dark Elf</t>
  </si>
  <si>
    <t>Blocker</t>
  </si>
  <si>
    <t>Lineman Elf</t>
  </si>
  <si>
    <t>Lineman High Elf</t>
  </si>
  <si>
    <t>Lineman Human</t>
  </si>
  <si>
    <t>Skeleton°</t>
  </si>
  <si>
    <t>Skink</t>
  </si>
  <si>
    <t>Zombie°</t>
  </si>
  <si>
    <t>Lineman Norse</t>
  </si>
  <si>
    <t>Rotter</t>
  </si>
  <si>
    <t>Snotling</t>
  </si>
  <si>
    <t>Lineman Orc</t>
  </si>
  <si>
    <t>Lineman Skaven</t>
  </si>
  <si>
    <t>Lineman Slann</t>
  </si>
  <si>
    <t>Skeleton</t>
  </si>
  <si>
    <t>Underworld Goblin</t>
  </si>
  <si>
    <t>Thrall</t>
  </si>
  <si>
    <t>Lineman Wood Elf</t>
  </si>
  <si>
    <t>Arnoldo Nero Negro</t>
  </si>
  <si>
    <t>Catcher Amazon</t>
  </si>
  <si>
    <t>Dodge, Catch</t>
  </si>
  <si>
    <t>GA</t>
  </si>
  <si>
    <t>SP</t>
  </si>
  <si>
    <t>Chaos Warrior</t>
  </si>
  <si>
    <t>Chaos Dwarf Blocker</t>
  </si>
  <si>
    <t>Goblin Renegade</t>
  </si>
  <si>
    <t>Runner Dark Elf</t>
  </si>
  <si>
    <t>Runner Dwarf</t>
  </si>
  <si>
    <t>Thrower Elf</t>
  </si>
  <si>
    <t>Bombardier</t>
  </si>
  <si>
    <t>Treeman</t>
  </si>
  <si>
    <t>Thrower High Elf</t>
  </si>
  <si>
    <t>Catcher Human</t>
  </si>
  <si>
    <t>Thro-Ra</t>
  </si>
  <si>
    <t>Saurus</t>
  </si>
  <si>
    <t>Ghoul°</t>
  </si>
  <si>
    <t>Thrower Norse</t>
  </si>
  <si>
    <t>Pestigor</t>
  </si>
  <si>
    <t>Ogre°</t>
  </si>
  <si>
    <t>Goblin°</t>
  </si>
  <si>
    <t>Thrower Skaven</t>
  </si>
  <si>
    <t>Catcher Slann</t>
  </si>
  <si>
    <t>Zombie</t>
  </si>
  <si>
    <t>Underworld Skaven Lineman</t>
  </si>
  <si>
    <t>Catcher Wood Elf</t>
  </si>
  <si>
    <t>Ugo Spinotto Uomo</t>
  </si>
  <si>
    <t>Mighty Blow, +1AG</t>
  </si>
  <si>
    <t>Blitzer Amazon</t>
  </si>
  <si>
    <t>Dodge, Block</t>
  </si>
  <si>
    <t>GS</t>
  </si>
  <si>
    <t>AP</t>
  </si>
  <si>
    <t>Minotaur</t>
  </si>
  <si>
    <t>Bull Centaur</t>
  </si>
  <si>
    <t>Skaven Renegade</t>
  </si>
  <si>
    <t>Assassin</t>
  </si>
  <si>
    <t>Blitzer Dwarf</t>
  </si>
  <si>
    <t>Catcher Elf</t>
  </si>
  <si>
    <t>Looney</t>
  </si>
  <si>
    <t>*Bertha Bigfist</t>
  </si>
  <si>
    <t>Catcher High Elf</t>
  </si>
  <si>
    <t>Thrower Human</t>
  </si>
  <si>
    <t>Blitz-Ra</t>
  </si>
  <si>
    <t>Kroxigor</t>
  </si>
  <si>
    <t>Wight°</t>
  </si>
  <si>
    <t>Catcher Norse</t>
  </si>
  <si>
    <t>Nurgle Warrior</t>
  </si>
  <si>
    <t>Thrower Orc</t>
  </si>
  <si>
    <t>Gutter Runner</t>
  </si>
  <si>
    <t>Blitzer Slann</t>
  </si>
  <si>
    <t>Ghoul</t>
  </si>
  <si>
    <t>Underworld Skaven Thrower</t>
  </si>
  <si>
    <t>*Count Luthor Von Drakenborg</t>
  </si>
  <si>
    <t>Thrower Wood Elf</t>
  </si>
  <si>
    <t>Enrico Vasaio</t>
  </si>
  <si>
    <t>Block</t>
  </si>
  <si>
    <t>Horns</t>
  </si>
  <si>
    <t>GSM</t>
  </si>
  <si>
    <t>*Brick Far’th **</t>
  </si>
  <si>
    <t>Minotaur°</t>
  </si>
  <si>
    <t>Dark Elf Renegade</t>
  </si>
  <si>
    <t>Blitzer Dark Elf</t>
  </si>
  <si>
    <t>Troll Slayer</t>
  </si>
  <si>
    <t>Blitzer Elf</t>
  </si>
  <si>
    <t>Fanatic</t>
  </si>
  <si>
    <t>*Deeproot Strongbranch</t>
  </si>
  <si>
    <t>Blitzer High Elf</t>
  </si>
  <si>
    <t>Blitzer Human</t>
  </si>
  <si>
    <t>Tomb Guardian</t>
  </si>
  <si>
    <t>*Helmut Wulf</t>
  </si>
  <si>
    <t>Flesh Golem</t>
  </si>
  <si>
    <t>Blitzer Norse</t>
  </si>
  <si>
    <t>Beast of Nurgle</t>
  </si>
  <si>
    <t>Black Orc Blocker</t>
  </si>
  <si>
    <t>Blitzer Skaven</t>
  </si>
  <si>
    <t>Kroxigor°</t>
  </si>
  <si>
    <t>Wight</t>
  </si>
  <si>
    <t>Underworld Skaven Blitzer</t>
  </si>
  <si>
    <t>*Crazy Igor</t>
  </si>
  <si>
    <t>Wardancer</t>
  </si>
  <si>
    <t>Nicola Gabbia</t>
  </si>
  <si>
    <t>Mighty Blow</t>
  </si>
  <si>
    <t>*Grotty **</t>
  </si>
  <si>
    <t>*Grashnak Blackhoof</t>
  </si>
  <si>
    <t>Chaos Troll</t>
  </si>
  <si>
    <t>Witch Elf</t>
  </si>
  <si>
    <t>Deathroller</t>
  </si>
  <si>
    <t>*Dolfar Longstride</t>
  </si>
  <si>
    <t>Pogoer</t>
  </si>
  <si>
    <t>*Morg ’n’ Thorg</t>
  </si>
  <si>
    <t>*Hack Enslash</t>
  </si>
  <si>
    <t>*Hemlock</t>
  </si>
  <si>
    <t>Werewolf</t>
  </si>
  <si>
    <t>Werewolf Norse</t>
  </si>
  <si>
    <t>Blitzer Orc</t>
  </si>
  <si>
    <t>Rat Ogre</t>
  </si>
  <si>
    <t>Mummy</t>
  </si>
  <si>
    <t>Warpstone Troll</t>
  </si>
  <si>
    <t>Treeman°</t>
  </si>
  <si>
    <t>Giovannino Gabbia</t>
  </si>
  <si>
    <t>Loner, Frenzy, Horns, Mighty Blow, Thick Skull, Wild Animal</t>
  </si>
  <si>
    <t>SM</t>
  </si>
  <si>
    <t>GAP</t>
  </si>
  <si>
    <t>*Hthark the Unstoppable</t>
  </si>
  <si>
    <t>Chaos Ogre</t>
  </si>
  <si>
    <t>*Eldril Sidewinder</t>
  </si>
  <si>
    <t>*Barik Farblast</t>
  </si>
  <si>
    <t>Troll</t>
  </si>
  <si>
    <t>*Puggy Baconbreath</t>
  </si>
  <si>
    <t>*Griff Oberwald</t>
  </si>
  <si>
    <t>*Humerus Carpal</t>
  </si>
  <si>
    <t>*Lottabottol</t>
  </si>
  <si>
    <t>Yhetee</t>
  </si>
  <si>
    <t>*Bomber Dribblesnot</t>
  </si>
  <si>
    <t>Troll°</t>
  </si>
  <si>
    <t>*Fezglitch</t>
  </si>
  <si>
    <t>*J Earlice</t>
  </si>
  <si>
    <t>Bruzio PrimavereAdolescente</t>
  </si>
  <si>
    <t>Sure Hands</t>
  </si>
  <si>
    <t>*Lewdgrip Whiparm</t>
  </si>
  <si>
    <t>Minotaur°°</t>
  </si>
  <si>
    <t>*Horkon Heartripper</t>
  </si>
  <si>
    <t>*Boomer Eziasson</t>
  </si>
  <si>
    <t>*Hubris Rakhart</t>
  </si>
  <si>
    <t>*Willow Rosebark</t>
  </si>
  <si>
    <t>*Ithaca Benoin</t>
  </si>
  <si>
    <t>*Glart Smashrip Jr.</t>
  </si>
  <si>
    <t>Spinotto Passero</t>
  </si>
  <si>
    <t>Block, Tackle, Thick Skull</t>
  </si>
  <si>
    <t>APM</t>
  </si>
  <si>
    <t>*Roxanna Darknail</t>
  </si>
  <si>
    <t>*Lord Borak the Despoiler</t>
  </si>
  <si>
    <t>*Nobbla Blackwart</t>
  </si>
  <si>
    <t>*Flint Churnblade</t>
  </si>
  <si>
    <t>*Jordell Freshbreeze</t>
  </si>
  <si>
    <t>*Fungus the Loon</t>
  </si>
  <si>
    <t>*Zara the Slayer</t>
  </si>
  <si>
    <t>*Prince Moranion</t>
  </si>
  <si>
    <t>*Mighty Zug</t>
  </si>
  <si>
    <t>*Ramtut III</t>
  </si>
  <si>
    <t>*Quetzal Leap</t>
  </si>
  <si>
    <t>*Hakflem Skuttlespike</t>
  </si>
  <si>
    <t>*Wilhelm Chaney</t>
  </si>
  <si>
    <t>Bruzio Cazzo In Figlio</t>
  </si>
  <si>
    <t>Sprint, Sure Feet, Thick Skull</t>
  </si>
  <si>
    <t>*Max Spleenripper</t>
  </si>
  <si>
    <t>*Rashnak Backstabber</t>
  </si>
  <si>
    <t>*Grim Ironjaw</t>
  </si>
  <si>
    <t>Halfling Journeyman</t>
  </si>
  <si>
    <t>*Soaren Hightower</t>
  </si>
  <si>
    <t>*Setekh</t>
  </si>
  <si>
    <t>*Slibli</t>
  </si>
  <si>
    <t>*Icepelt Hammerblow</t>
  </si>
  <si>
    <t>*Scrappa Sorehead</t>
  </si>
  <si>
    <t>*Ripper</t>
  </si>
  <si>
    <t>*Headsplitter</t>
  </si>
  <si>
    <t>Thrall Journeyman</t>
  </si>
  <si>
    <t>Giorgio VV Cespuglio</t>
  </si>
  <si>
    <t>S</t>
  </si>
  <si>
    <t>GAPM</t>
  </si>
  <si>
    <t>*Zzharg Madeye</t>
  </si>
  <si>
    <t>*Sinnedbad</t>
  </si>
  <si>
    <t>Skink Journeyman</t>
  </si>
  <si>
    <t>Snotling Journeyman</t>
  </si>
  <si>
    <t>Giovannino Contanti</t>
  </si>
  <si>
    <t>GSPM</t>
  </si>
  <si>
    <t>A</t>
  </si>
  <si>
    <t>Linewoman Amazon Journeywoman</t>
  </si>
  <si>
    <t>Beastman Journeyman</t>
  </si>
  <si>
    <t>Hobgoblin Journeyman</t>
  </si>
  <si>
    <t>Lineman Elf Journeyman</t>
  </si>
  <si>
    <t>Lineman High Elf Journeyman</t>
  </si>
  <si>
    <t>Skeleton Journeyman°</t>
  </si>
  <si>
    <t>*Ugroth Bolgrot</t>
  </si>
  <si>
    <t>*Skitter Stab-Stab</t>
  </si>
  <si>
    <t>Lineman Slann Journeyman</t>
  </si>
  <si>
    <t>Animosity, Dodge, Right Stuff, Stunty</t>
  </si>
  <si>
    <t>AM</t>
  </si>
  <si>
    <t>GSP</t>
  </si>
  <si>
    <t>Lineman Dark Elf Journeyman</t>
  </si>
  <si>
    <t>Blocker Journeyman</t>
  </si>
  <si>
    <t>Lineman Human Journeyman</t>
  </si>
  <si>
    <t>Zombie Journeyman°</t>
  </si>
  <si>
    <t>Rotter Journeyman</t>
  </si>
  <si>
    <t>*Varag Ghoul-Chewer</t>
  </si>
  <si>
    <t>Lineman Skaven Journeyman</t>
  </si>
  <si>
    <t>Skeleton Journeyman</t>
  </si>
  <si>
    <t>Underworld Goblin Journeyman</t>
  </si>
  <si>
    <t>Lineman Wood Elf Journeyman</t>
  </si>
  <si>
    <t>Animosity</t>
  </si>
  <si>
    <t>GM</t>
  </si>
  <si>
    <t>Goblin Journeyman</t>
  </si>
  <si>
    <t>Lineman Norse Journeyman</t>
  </si>
  <si>
    <t>Lineman Orc Journeyman</t>
  </si>
  <si>
    <t>Zombie Journeyman</t>
  </si>
  <si>
    <t>GAM</t>
  </si>
  <si>
    <t>Marauders Journeyman</t>
  </si>
  <si>
    <t>Loner, Always Hungry, Mighty Blow, Really Stupid, Regeneration, Throw Team-Mate</t>
  </si>
  <si>
    <t>Loner, Bone-head, Mighty Blow, Thick Skull, Throw Team-Mate</t>
  </si>
  <si>
    <t>Categorie delle Abilità</t>
  </si>
  <si>
    <t>Tabella degli Infortuni</t>
  </si>
  <si>
    <t>TEAM RATING</t>
  </si>
  <si>
    <t>COSTO DEI GIOCATORI</t>
  </si>
  <si>
    <t>11-38 || BH || Partita Finita</t>
  </si>
  <si>
    <t>LEGA - TORNEO</t>
  </si>
  <si>
    <t>XV Luccini</t>
  </si>
  <si>
    <t>RE-ROLLS</t>
  </si>
  <si>
    <t>x</t>
  </si>
  <si>
    <t xml:space="preserve"> gp</t>
  </si>
  <si>
    <t>41-48 || SI || Miss Next Game</t>
  </si>
  <si>
    <t>SQUADRA</t>
  </si>
  <si>
    <t>Horror In Translation</t>
  </si>
  <si>
    <t>FAN FACTOR</t>
  </si>
  <si>
    <t>Dump-Off</t>
  </si>
  <si>
    <t>51-52 || SI || Niggling + Miss Next Game</t>
  </si>
  <si>
    <t>RAZZA</t>
  </si>
  <si>
    <t>ASSISTANT COACHES</t>
  </si>
  <si>
    <t>Shadowing, Stab</t>
  </si>
  <si>
    <t>53-54 || SI || -1 MA + Miss Next Game</t>
  </si>
  <si>
    <t>ALLENATORE</t>
  </si>
  <si>
    <t>Yena</t>
  </si>
  <si>
    <t>CHEERLEADERS</t>
  </si>
  <si>
    <t>55-56 || SI || -1 VA + Miss Next Game</t>
  </si>
  <si>
    <t>CAPITANO</t>
  </si>
  <si>
    <t>Frenzy, Dodge, Jump Up</t>
  </si>
  <si>
    <t>57 || SI || -1 AG + Miss Next Game</t>
  </si>
  <si>
    <t>TESORERIA</t>
  </si>
  <si>
    <t>COSTI EXTRA</t>
  </si>
  <si>
    <t>BB Competition Rules Pack (LRB 6.0)
Team Roster v. 6.2010.1 by andrea.parrella</t>
  </si>
  <si>
    <t>58 || SI || -1 ST + Miss Next Game</t>
  </si>
  <si>
    <t>E-MAIL</t>
  </si>
  <si>
    <t>TOTALE VALORE DELLA SQUADRA</t>
  </si>
  <si>
    <t>Sure Hands, Thick Skull</t>
  </si>
  <si>
    <t>Block, Thick Skull</t>
  </si>
  <si>
    <t>Block, Dauntless, Frenzy, Thick Skull</t>
  </si>
  <si>
    <t>Loner, Break Tackle, Dirty Player, Juggernaut, Mighty Blow, No Hands, Secret Weapon, Stand Firm</t>
  </si>
  <si>
    <t>Pass</t>
  </si>
  <si>
    <t>Catch, Nerves of Steel</t>
  </si>
  <si>
    <t>Block, Side Step</t>
  </si>
  <si>
    <t>G -&gt; Generali</t>
  </si>
  <si>
    <t>A -&gt; Agilità</t>
  </si>
  <si>
    <t>P -&gt; Passaggio</t>
  </si>
  <si>
    <t>S -&gt; Forza</t>
  </si>
  <si>
    <t>M -&gt; Mutazioni</t>
  </si>
  <si>
    <t>E -&gt; Straordinarie</t>
  </si>
  <si>
    <t>Dodge, Right Stuff, Stunty</t>
  </si>
  <si>
    <t>Block (Blocco)</t>
  </si>
  <si>
    <t>Catch (Ricezione)</t>
  </si>
  <si>
    <t>Accurate (Accurato)</t>
  </si>
  <si>
    <t>Break Tackle (Rompere marc.)</t>
  </si>
  <si>
    <t>Big Hand (Manona)</t>
  </si>
  <si>
    <t>Always Hungry (Sempre affamato)</t>
  </si>
  <si>
    <t>Bombardier, Dodge, Secret Weapon, Stunty</t>
  </si>
  <si>
    <t>Dauntless (Incosciente)</t>
  </si>
  <si>
    <t>Diving Catch (Ricez. in tuffo)</t>
  </si>
  <si>
    <t>Dump-Off (Scaricare)</t>
  </si>
  <si>
    <t>Grab (Trascinare)</t>
  </si>
  <si>
    <t>Claws (Artigli)</t>
  </si>
  <si>
    <t>Chainsaw, Secret Weapon, Stunty</t>
  </si>
  <si>
    <t>Dirty Player (Gioco sporco)</t>
  </si>
  <si>
    <t>Diving Tackle (Placc. in tuffo)</t>
  </si>
  <si>
    <t>Hail Mary Pass (Lancio disper.)</t>
  </si>
  <si>
    <t>Guard (Guardia)</t>
  </si>
  <si>
    <t>Disturbing Presence (Fastidioso)</t>
  </si>
  <si>
    <t>Ball &amp; Chain (Palla e Catena)</t>
  </si>
  <si>
    <t>Ball &amp; Chain, No Hands, Secret Weapon, Stunty</t>
  </si>
  <si>
    <t>Fend (Arresto)</t>
  </si>
  <si>
    <t>Dodge (Smarcarsi)</t>
  </si>
  <si>
    <t>Leader (Capitano)</t>
  </si>
  <si>
    <t>Juggernaut (Inarrestabile)</t>
  </si>
  <si>
    <t>Extra Arms (Braccia in più)</t>
  </si>
  <si>
    <t>Blood Lust (Sete di sangue)</t>
  </si>
  <si>
    <t>Dodge, Leap, Stunty, Very Long Legs</t>
  </si>
  <si>
    <t>Frenzy (Furia)</t>
  </si>
  <si>
    <t>Jump Up (Saltar su)</t>
  </si>
  <si>
    <t>Nerves of Steel (Nervi d’acciaio)</t>
  </si>
  <si>
    <t>Mighty Blow (Colpo possente)</t>
  </si>
  <si>
    <t>Foul Appearance (Repellente)</t>
  </si>
  <si>
    <t>Bombardier (Bombarolo)</t>
  </si>
  <si>
    <t>Kick (Calcio)</t>
  </si>
  <si>
    <t>Leap (Balzo)</t>
  </si>
  <si>
    <t>Pass (Passare)</t>
  </si>
  <si>
    <t>Multiple Block (Blocco multiplo)</t>
  </si>
  <si>
    <t>Horns (Corna)</t>
  </si>
  <si>
    <t>Bone-head (Tonto)</t>
  </si>
  <si>
    <t>Kick-Off Return (Ritorno K-O)</t>
  </si>
  <si>
    <t>Side Step (Schivare)</t>
  </si>
  <si>
    <t>Safe Throw (Lancio sicuro)</t>
  </si>
  <si>
    <t>Piling On (Schiacciare)</t>
  </si>
  <si>
    <t>Prehensile Tail (Coda prensile)</t>
  </si>
  <si>
    <t>Chainsaw (Motosega)</t>
  </si>
  <si>
    <t>Mighty Blow, Stand Firm, Strong Arm, Take Root, Thick Skull, Throw Team-Mate</t>
  </si>
  <si>
    <t>Pass Block (Interferenza)</t>
  </si>
  <si>
    <t>Sneaky Git (Fallo furtivo)</t>
  </si>
  <si>
    <t>Stand Firm (Massiccio)</t>
  </si>
  <si>
    <t>Tentacles (Tentacoli)</t>
  </si>
  <si>
    <t>Decay (Marcio)</t>
  </si>
  <si>
    <t>Pro (Pro)</t>
  </si>
  <si>
    <t>Sprint (Scattare)</t>
  </si>
  <si>
    <t>Strong Arm (Braccio forte)</t>
  </si>
  <si>
    <t>Two Heads (Due teste)</t>
  </si>
  <si>
    <t>Fan Favourite (Idolo dei tifosi)</t>
  </si>
  <si>
    <t>Pass, Safe Throw</t>
  </si>
  <si>
    <t>Shadowing (Marcare)</t>
  </si>
  <si>
    <t>Sure Feet (Piè fermo)</t>
  </si>
  <si>
    <t>Thick Skull (Pelle dura)</t>
  </si>
  <si>
    <t>Very Long Legs (Gambe lunghe)</t>
  </si>
  <si>
    <t>Hypnotic Gaze (Sguardo ipnotico)</t>
  </si>
  <si>
    <t>Catch</t>
  </si>
  <si>
    <t>Strip Ball (Rubar palla)</t>
  </si>
  <si>
    <t>Loner (Solitario)</t>
  </si>
  <si>
    <t>Sure Hands (Presa sicura)</t>
  </si>
  <si>
    <t>No Hands (Senza mani)</t>
  </si>
  <si>
    <t>Tackle (Placcaggio)</t>
  </si>
  <si>
    <t>Nurgle's Rot (Cancrena di Nurgle)</t>
  </si>
  <si>
    <t>Catch, Dodge</t>
  </si>
  <si>
    <t>Wrestle (Lottare)</t>
  </si>
  <si>
    <t>Really Stupid (Stupido)</t>
  </si>
  <si>
    <t>Sure Hands, Pass</t>
  </si>
  <si>
    <t>Regeneration (Rigenerazione)</t>
  </si>
  <si>
    <t>Right Stuff (Lanciami)</t>
  </si>
  <si>
    <t>Secret Weapon (Arma segreta)</t>
  </si>
  <si>
    <t>Regeneration, Thick Skull</t>
  </si>
  <si>
    <t>Stab (Pugnale)</t>
  </si>
  <si>
    <t>Pass, Regeneration, Sure Hands</t>
  </si>
  <si>
    <t>Stakes (Paletto)</t>
  </si>
  <si>
    <t>Block, Regeneration</t>
  </si>
  <si>
    <t>Stunty (Piccoletto)</t>
  </si>
  <si>
    <t>Decay, Regeneration</t>
  </si>
  <si>
    <t>Take Root (Mette radici)</t>
  </si>
  <si>
    <t>Dodge, Stunty</t>
  </si>
  <si>
    <t>Throw Team-Mate (Lanciare compagni)</t>
  </si>
  <si>
    <t>Titchy (Minuscolo)</t>
  </si>
  <si>
    <t>Loner, Bone-head, Mighty Blow, Prehensile Tail, Thick Skull</t>
  </si>
  <si>
    <t>Wild Animal (Animale selvaggio)</t>
  </si>
  <si>
    <t>Regeneration</t>
  </si>
  <si>
    <t>Regeneration, Stand Firm, Thick Skull</t>
  </si>
  <si>
    <t>Claws, Frenzy, Regeneration</t>
  </si>
  <si>
    <t>Block, Pass</t>
  </si>
  <si>
    <t>Block, Dauntless</t>
  </si>
  <si>
    <t>Block, Frenzy, Jump Up</t>
  </si>
  <si>
    <t>Frenzy</t>
  </si>
  <si>
    <t>Loner, Claws, Disturbing Presence, Frenzy, Wild Animal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</si>
  <si>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</si>
  <si>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</si>
  <si>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</si>
  <si>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</si>
  <si>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Dodge, Right Stuff, Side Step, Stunty, Titchy</t>
  </si>
  <si>
    <t>Bone-head, Mighty Blow, Thick Skull, Throw Team-Mate</t>
  </si>
  <si>
    <t>Right Stuff, Dodge, Stunty</t>
  </si>
  <si>
    <t>ASPM</t>
  </si>
  <si>
    <t>Pass, Sure Hands</t>
  </si>
  <si>
    <t>ASM</t>
  </si>
  <si>
    <t>SPM</t>
  </si>
  <si>
    <t>Loner, Frenzy, Mighty Blow, Prehensile Tail, Wild Animal</t>
  </si>
  <si>
    <t>Leap, Very Long Legs</t>
  </si>
  <si>
    <t>Diving Catch, Leap, Very Long Legs</t>
  </si>
  <si>
    <t>Diving Tackle, Jump Up, Leap, Very Long Legs</t>
  </si>
  <si>
    <t>GAS</t>
  </si>
  <si>
    <t>P</t>
  </si>
  <si>
    <t>Mighty Blow, Regeneration</t>
  </si>
  <si>
    <t>Animosity, Pass, Sure Hands</t>
  </si>
  <si>
    <t>GPM</t>
  </si>
  <si>
    <t>Animosity, Block</t>
  </si>
  <si>
    <t>Blood Lust, Hypnotic Gaze, Regeneration</t>
  </si>
  <si>
    <t>Catch, Dodge, Sprint</t>
  </si>
  <si>
    <t>Block, Dodge, Leap</t>
  </si>
  <si>
    <t>Loner, Hail Mary Pass, Pass, Secret Weapon, Strong Arm, Sure Hands, Thick Skull</t>
  </si>
  <si>
    <t>Loner, Bone-head, Break Tackle, Dodge, Mighty Blow, Thick Skull, Throw Team-Mate</t>
  </si>
  <si>
    <t>Amazon, Halfling, Ogre</t>
  </si>
  <si>
    <t>Loner, Bone-head, Mighty Blow, Nerves of Steel, Strong Arm, Thick Skull, Throw Team-Mate</t>
  </si>
  <si>
    <t>Chaos, Nurgle, Ogre **</t>
  </si>
  <si>
    <t>Loner, Dodge, Right Stuff, Stunty</t>
  </si>
  <si>
    <t>Loner, Accurate, Bombardier, Dodge, Right Stuff, Secret Weapon, Stunty</t>
  </si>
  <si>
    <t>Goblin, Ogre, Orc</t>
  </si>
  <si>
    <t>Loner, Accurate, Block, Bombardier, Secret Weapon, Thick Skull</t>
  </si>
  <si>
    <t>Dwarf, Norse</t>
  </si>
  <si>
    <t>Loner, Block, Hypnotic Gaze, Regeneration, Side Step</t>
  </si>
  <si>
    <t>Necromantic, Undead, Vampire</t>
  </si>
  <si>
    <t>Loner, Dauntless, Regeneration, Thick Skull</t>
  </si>
  <si>
    <t>Vampire, Chaos Pact</t>
  </si>
  <si>
    <t>Loner, Block, Mighty Blow, Stand Firm, Strong Arm, Thick Skull, Throw Team-Mate</t>
  </si>
  <si>
    <t>Loner, Diving Catch, Hail Mary Pass, Kick, Kick-off Return, Pass Block</t>
  </si>
  <si>
    <t>Elf, High Elf, Wood Elf</t>
  </si>
  <si>
    <t>Loner, Catch, Dodge, Hypnotic Gaze, Nerves of Steel, Pass Block</t>
  </si>
  <si>
    <t>Dark Elf, Elf, High Elf, Wood Elf</t>
  </si>
  <si>
    <t>Loner, Ball &amp; Chain, Disturbing Presence, Foul Appearance, No Hands, Secret Weapon</t>
  </si>
  <si>
    <t>Skaven, Chaos Pact, Underworld</t>
  </si>
  <si>
    <t>Loner, Block, Chainsaw, Secret Weapon, Thick Skull</t>
  </si>
  <si>
    <t>Loner, Ball &amp; Chain, Mighty Blow, No Hands, Secret Weapon, Stunty</t>
  </si>
  <si>
    <t>Loner, Block, Claws, Juggernaut</t>
  </si>
  <si>
    <t>Skaven, Underworld</t>
  </si>
  <si>
    <t>Loner, Frenzy, Horns, Mighty Blow, Thick Skull</t>
  </si>
  <si>
    <t>Chaos, Chaos Dwarf, Nurgle</t>
  </si>
  <si>
    <t>Loner, Block, Dodge, Fend, Sprint, Sure Feet</t>
  </si>
  <si>
    <t>Loner, Block, Dauntless, Frenzy, Multiple Block, Thick Skull</t>
  </si>
  <si>
    <t>Loner, Chainsaw, Regeneration, Secret Weapon, Side Step</t>
  </si>
  <si>
    <t>Khemri, Necromantic, Undead</t>
  </si>
  <si>
    <t>Loner, Dodge, Extra Arms, Prehensile Tail, Two Heads</t>
  </si>
  <si>
    <t>Loner, Frenzy, Mighty Blow, Prehensile Tail</t>
  </si>
  <si>
    <t>Loner, Chainsaw, Secret Weapon, Stand Firm</t>
  </si>
  <si>
    <t>Amazon, Human, Lizardman, Norse, Vampire</t>
  </si>
  <si>
    <t>Loner, Block, Dodge, Side Step, Jump Up, Stab, Stunty</t>
  </si>
  <si>
    <t>Loner, Dodge, Leap, Multiple Block, Shadowing, Stab</t>
  </si>
  <si>
    <t>Loner, Block, Break Tackle, Juggernaut, Sprint, Sure Feet, Thick Skull</t>
  </si>
  <si>
    <t>*Hubris Rakarth</t>
  </si>
  <si>
    <t>Loner, Block, Dirty Player, Jump Up, Mighty Blow, Strip Ball</t>
  </si>
  <si>
    <t>Dark Elf, Elf</t>
  </si>
  <si>
    <t>Loner, Catch, Dodge, Regeneration, Nerves of Steel</t>
  </si>
  <si>
    <t>Loner, Claws, Disturbing Presence, Frenzy, Regeneration, Thick Skull</t>
  </si>
  <si>
    <t>Loner, Accurate, Dump Off, Nerves of Steel, Pass, Regeneration, Sure Hands</t>
  </si>
  <si>
    <t>Dark Elf, Khemri</t>
  </si>
  <si>
    <t>Loner, Catch, Diving Catch, Dodge, Sprint</t>
  </si>
  <si>
    <t>Loner, Block, Diving Catch, Dodge, Leap, Side Step</t>
  </si>
  <si>
    <t>Elf, Wood Elf</t>
  </si>
  <si>
    <t>Loner, Pass, Strong Arm, Sure Hands, Tentacles</t>
  </si>
  <si>
    <t>Chaos, Nurgle</t>
  </si>
  <si>
    <t>Loner, Block, Dirty Player, Mighty Blow</t>
  </si>
  <si>
    <t>Loner, Catch, Diving Tackle, Jump Up, Leap, Pass Block, Shadowing, Very Long Legs</t>
  </si>
  <si>
    <t>Lizardman, Slann</t>
  </si>
  <si>
    <t>Loner, Chainsaw, Secret Weapon</t>
  </si>
  <si>
    <t>Loner, Block, Mighty Blow</t>
  </si>
  <si>
    <t>Loner, Block, Mighty Blow, Thick Skull, Throw Team-Mate</t>
  </si>
  <si>
    <t>Any team except: Khemri, Necromantic, Undead</t>
  </si>
  <si>
    <t>Loner, Block, Dodge, Chainsaw, Secret Weapon, Stunty</t>
  </si>
  <si>
    <t>Chaos Dwarf, Goblin, Ogre</t>
  </si>
  <si>
    <t>Loner, Block, Dauntless, Tackle, Wrestle</t>
  </si>
  <si>
    <t>Elf, High Elf</t>
  </si>
  <si>
    <t>Loner, Block, Dodge, Nerves of Steel, Right Stuff, Stunty</t>
  </si>
  <si>
    <t>Halfling, Human</t>
  </si>
  <si>
    <t>Loner, Catch, Diving Catch, Fend, Kick-off Return, Leap, Nerves of Steel, Very Long Legs</t>
  </si>
  <si>
    <t>Loner, Break Tackle, Mighty Blow, Regeneration, Wrestle</t>
  </si>
  <si>
    <t>Loner, Dodge, Side Step, Sneaky Git, Stab</t>
  </si>
  <si>
    <t>Loner, Grab, Mighty Blow, Regeneration, Throw Team-Mate</t>
  </si>
  <si>
    <t>Goblin, Orc</t>
  </si>
  <si>
    <t>Loner, Dodge, Frenzy, Jump Up, Juggernaut, Leap</t>
  </si>
  <si>
    <t>Amazon, Dark Elf</t>
  </si>
  <si>
    <t>Loner, Dirty Player, Dodge, Leap, Right Stuff, Sprint, Stunty, Sure Feet, Very Long Legs</t>
  </si>
  <si>
    <t>Loner, Block, Break Tackle, Juggernaut, Regeneration, Strip Ball</t>
  </si>
  <si>
    <t>Loner, Block, Grab, Guard, Stand Firm</t>
  </si>
  <si>
    <t>Loner, Block, Jump Up, Pass Block, Regeneration, Secret Weapon, Side Step, Stab</t>
  </si>
  <si>
    <t>Khemri, Undead</t>
  </si>
  <si>
    <t>Loner, Dodge, Prehensile Tail, Shadowing, Stab</t>
  </si>
  <si>
    <t>Loner, Fend, Kick-off Return, Pass, Safe Throw, Sure Hands, Strong Arm</t>
  </si>
  <si>
    <t>Loner, Block, Jump Up, Mighty Blow, Thick Skull</t>
  </si>
  <si>
    <t>Loner, Catch, Claws, Frenzy, Regeneration, Wrestle</t>
  </si>
  <si>
    <t>Necromantic, Norse, Vampire</t>
  </si>
  <si>
    <t>Loner, Dauntless, Side Step, Thick Skull</t>
  </si>
  <si>
    <t>Amazon, Halfling, Wood Elf</t>
  </si>
  <si>
    <t>Loner, Block, Dauntless, Dodge, Jump Up, Stab, Stakes</t>
  </si>
  <si>
    <t>Amazon, Dwarf, Halfling, High Elf, Human, Norse, Wood Elf</t>
  </si>
  <si>
    <t>Loner, Hail Mary Pass, Pass, Secret Weapon, Strong Arm, Sure Hands, Tackle, Thick Skull</t>
  </si>
  <si>
    <t>Loner, Dodge</t>
  </si>
  <si>
    <t>Loner, Horns</t>
  </si>
  <si>
    <t>Loner</t>
  </si>
  <si>
    <t>Loner, Block, Tackle, Thick Skull</t>
  </si>
  <si>
    <t>Loner, Regeneration, Thick Skull</t>
  </si>
  <si>
    <t>Loner, Dodge, Stunty</t>
  </si>
  <si>
    <t>Loner, Regeneration</t>
  </si>
  <si>
    <t>Loner, Block</t>
  </si>
  <si>
    <t>Loner, Decay, Nurgle's Rot</t>
  </si>
  <si>
    <t>Loner, Dodge, Right Stuff, Side Step, Stunty, Titchy</t>
  </si>
  <si>
    <t>Loner, Leap, Very Long Legs</t>
  </si>
  <si>
    <t>Loner, Right Stuff, Dodge, Stunty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</si>
</sst>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\k"/>
    <numFmt numFmtId="167" formatCode="#,##0&quot;.000 gp&quot;"/>
  </numFmts>
  <fonts count="15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7"/>
      <color indexed="16"/>
      <name val="Arial"/>
      <family val="2"/>
    </font>
    <font>
      <b/>
      <sz val="8"/>
      <color indexed="63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 horizontal="center" shrinkToFit="1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1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vertical="center" shrinkToFit="1"/>
      <protection/>
    </xf>
    <xf numFmtId="164" fontId="1" fillId="0" borderId="0" xfId="0" applyFont="1" applyAlignment="1" applyProtection="1">
      <alignment horizontal="center" vertical="center"/>
      <protection/>
    </xf>
    <xf numFmtId="164" fontId="1" fillId="0" borderId="0" xfId="0" applyFont="1" applyAlignment="1" applyProtection="1">
      <alignment vertical="center" wrapText="1"/>
      <protection/>
    </xf>
    <xf numFmtId="165" fontId="1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1" fillId="0" borderId="4" xfId="0" applyFont="1" applyBorder="1" applyAlignment="1" applyProtection="1">
      <alignment vertical="center"/>
      <protection/>
    </xf>
    <xf numFmtId="164" fontId="2" fillId="2" borderId="5" xfId="0" applyFont="1" applyFill="1" applyBorder="1" applyAlignment="1" applyProtection="1">
      <alignment/>
      <protection hidden="1"/>
    </xf>
    <xf numFmtId="164" fontId="2" fillId="2" borderId="6" xfId="0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horizontal="center" vertical="center" shrinkToFit="1"/>
      <protection hidden="1"/>
    </xf>
    <xf numFmtId="164" fontId="2" fillId="2" borderId="6" xfId="0" applyFont="1" applyFill="1" applyBorder="1" applyAlignment="1" applyProtection="1">
      <alignment horizontal="center" vertical="center"/>
      <protection hidden="1"/>
    </xf>
    <xf numFmtId="164" fontId="2" fillId="2" borderId="6" xfId="0" applyNumberFormat="1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vertical="center"/>
      <protection/>
    </xf>
    <xf numFmtId="164" fontId="2" fillId="2" borderId="7" xfId="0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" fillId="0" borderId="4" xfId="0" applyFont="1" applyFill="1" applyBorder="1" applyAlignment="1" applyProtection="1">
      <alignment vertical="center"/>
      <protection/>
    </xf>
    <xf numFmtId="164" fontId="1" fillId="0" borderId="0" xfId="0" applyFont="1" applyFill="1" applyBorder="1" applyAlignment="1" applyProtection="1">
      <alignment vertical="center" shrinkToFit="1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1" fillId="0" borderId="0" xfId="0" applyFont="1" applyFill="1" applyBorder="1" applyAlignment="1" applyProtection="1">
      <alignment vertical="center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 applyProtection="1">
      <alignment/>
      <protection/>
    </xf>
    <xf numFmtId="164" fontId="2" fillId="2" borderId="8" xfId="0" applyFont="1" applyFill="1" applyBorder="1" applyAlignment="1" applyProtection="1">
      <alignment/>
      <protection hidden="1"/>
    </xf>
    <xf numFmtId="164" fontId="3" fillId="2" borderId="9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 shrinkToFit="1"/>
      <protection hidden="1"/>
    </xf>
    <xf numFmtId="164" fontId="5" fillId="2" borderId="10" xfId="0" applyNumberFormat="1" applyFont="1" applyFill="1" applyBorder="1" applyAlignment="1" applyProtection="1">
      <alignment horizontal="center" vertical="center" shrinkToFit="1"/>
      <protection hidden="1"/>
    </xf>
    <xf numFmtId="164" fontId="6" fillId="2" borderId="10" xfId="0" applyFont="1" applyFill="1" applyBorder="1" applyAlignment="1" applyProtection="1">
      <alignment horizontal="center" vertical="center" shrinkToFit="1"/>
      <protection hidden="1"/>
    </xf>
    <xf numFmtId="164" fontId="3" fillId="2" borderId="11" xfId="0" applyFont="1" applyFill="1" applyBorder="1" applyAlignment="1" applyProtection="1">
      <alignment horizontal="center" vertical="center" shrinkToFit="1"/>
      <protection hidden="1"/>
    </xf>
    <xf numFmtId="164" fontId="3" fillId="2" borderId="9" xfId="0" applyFont="1" applyFill="1" applyBorder="1" applyAlignment="1" applyProtection="1">
      <alignment horizontal="center" vertical="center" shrinkToFit="1"/>
      <protection hidden="1"/>
    </xf>
    <xf numFmtId="164" fontId="3" fillId="2" borderId="12" xfId="0" applyFont="1" applyFill="1" applyBorder="1" applyAlignment="1" applyProtection="1">
      <alignment horizontal="center" vertical="center" shrinkToFit="1"/>
      <protection/>
    </xf>
    <xf numFmtId="164" fontId="2" fillId="2" borderId="13" xfId="0" applyFont="1" applyFill="1" applyBorder="1" applyAlignment="1" applyProtection="1">
      <alignment vertical="center"/>
      <protection/>
    </xf>
    <xf numFmtId="164" fontId="2" fillId="3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shrinkToFit="1"/>
      <protection/>
    </xf>
    <xf numFmtId="164" fontId="1" fillId="0" borderId="14" xfId="0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wrapText="1"/>
      <protection/>
    </xf>
    <xf numFmtId="165" fontId="1" fillId="0" borderId="14" xfId="0" applyNumberFormat="1" applyFont="1" applyFill="1" applyBorder="1" applyAlignment="1" applyProtection="1">
      <alignment horizontal="center" vertical="center"/>
      <protection/>
    </xf>
    <xf numFmtId="165" fontId="7" fillId="3" borderId="15" xfId="0" applyNumberFormat="1" applyFont="1" applyFill="1" applyBorder="1" applyAlignment="1" applyProtection="1">
      <alignment horizontal="center" vertical="center" textRotation="180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2" fillId="0" borderId="16" xfId="0" applyFont="1" applyFill="1" applyBorder="1" applyAlignment="1" applyProtection="1">
      <alignment horizontal="center" vertical="center"/>
      <protection locked="0"/>
    </xf>
    <xf numFmtId="164" fontId="8" fillId="4" borderId="1" xfId="0" applyFont="1" applyFill="1" applyBorder="1" applyAlignment="1" applyProtection="1">
      <alignment vertical="center" shrinkToFit="1"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hidden="1"/>
    </xf>
    <xf numFmtId="164" fontId="8" fillId="0" borderId="17" xfId="0" applyFont="1" applyFill="1" applyBorder="1" applyAlignment="1" applyProtection="1">
      <alignment horizontal="center" vertical="center"/>
      <protection hidden="1"/>
    </xf>
    <xf numFmtId="164" fontId="9" fillId="0" borderId="17" xfId="0" applyFont="1" applyFill="1" applyBorder="1" applyAlignment="1" applyProtection="1">
      <alignment horizontal="center" vertical="center" wrapText="1" shrinkToFit="1"/>
      <protection hidden="1"/>
    </xf>
    <xf numFmtId="164" fontId="9" fillId="5" borderId="17" xfId="0" applyFont="1" applyFill="1" applyBorder="1" applyAlignment="1" applyProtection="1">
      <alignment horizontal="center" vertical="center" wrapText="1"/>
      <protection locked="0"/>
    </xf>
    <xf numFmtId="164" fontId="2" fillId="6" borderId="17" xfId="0" applyFont="1" applyFill="1" applyBorder="1" applyAlignment="1" applyProtection="1">
      <alignment horizontal="center" vertical="center" shrinkToFit="1"/>
      <protection locked="0"/>
    </xf>
    <xf numFmtId="164" fontId="10" fillId="5" borderId="17" xfId="0" applyFont="1" applyFill="1" applyBorder="1" applyAlignment="1" applyProtection="1">
      <alignment horizontal="center" vertical="center"/>
      <protection hidden="1"/>
    </xf>
    <xf numFmtId="166" fontId="11" fillId="5" borderId="17" xfId="0" applyNumberFormat="1" applyFont="1" applyFill="1" applyBorder="1" applyAlignment="1" applyProtection="1">
      <alignment horizontal="center" vertical="center"/>
      <protection locked="0"/>
    </xf>
    <xf numFmtId="164" fontId="1" fillId="5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locked="0"/>
    </xf>
    <xf numFmtId="164" fontId="2" fillId="7" borderId="18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19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4" fontId="2" fillId="2" borderId="13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2" fillId="0" borderId="21" xfId="0" applyFont="1" applyFill="1" applyBorder="1" applyAlignment="1" applyProtection="1">
      <alignment horizontal="center" vertical="center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hidden="1"/>
    </xf>
    <xf numFmtId="164" fontId="8" fillId="0" borderId="22" xfId="0" applyFont="1" applyFill="1" applyBorder="1" applyAlignment="1" applyProtection="1">
      <alignment horizontal="center" vertical="center"/>
      <protection hidden="1"/>
    </xf>
    <xf numFmtId="164" fontId="9" fillId="0" borderId="22" xfId="0" applyFont="1" applyFill="1" applyBorder="1" applyAlignment="1" applyProtection="1">
      <alignment horizontal="center" vertical="center" wrapText="1" shrinkToFit="1"/>
      <protection hidden="1"/>
    </xf>
    <xf numFmtId="164" fontId="9" fillId="5" borderId="22" xfId="0" applyFont="1" applyFill="1" applyBorder="1" applyAlignment="1" applyProtection="1">
      <alignment horizontal="center" vertical="center" wrapText="1"/>
      <protection locked="0"/>
    </xf>
    <xf numFmtId="164" fontId="2" fillId="6" borderId="22" xfId="0" applyFont="1" applyFill="1" applyBorder="1" applyAlignment="1" applyProtection="1">
      <alignment horizontal="center" vertical="center" shrinkToFit="1"/>
      <protection locked="0"/>
    </xf>
    <xf numFmtId="164" fontId="10" fillId="5" borderId="22" xfId="0" applyFont="1" applyFill="1" applyBorder="1" applyAlignment="1" applyProtection="1">
      <alignment horizontal="center" vertical="center"/>
      <protection hidden="1"/>
    </xf>
    <xf numFmtId="164" fontId="1" fillId="5" borderId="22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locked="0"/>
    </xf>
    <xf numFmtId="164" fontId="1" fillId="0" borderId="23" xfId="0" applyFont="1" applyFill="1" applyBorder="1" applyAlignment="1" applyProtection="1">
      <alignment vertical="center" shrinkToFit="1"/>
      <protection/>
    </xf>
    <xf numFmtId="164" fontId="1" fillId="0" borderId="23" xfId="0" applyFont="1" applyFill="1" applyBorder="1" applyAlignment="1" applyProtection="1">
      <alignment horizontal="center" vertical="center"/>
      <protection/>
    </xf>
    <xf numFmtId="164" fontId="1" fillId="0" borderId="23" xfId="0" applyFont="1" applyFill="1" applyBorder="1" applyAlignment="1" applyProtection="1">
      <alignment vertical="center" wrapText="1"/>
      <protection/>
    </xf>
    <xf numFmtId="165" fontId="1" fillId="0" borderId="23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Border="1" applyAlignment="1" applyProtection="1">
      <alignment vertical="center" shrinkToFit="1"/>
      <protection/>
    </xf>
    <xf numFmtId="165" fontId="7" fillId="8" borderId="15" xfId="0" applyNumberFormat="1" applyFont="1" applyFill="1" applyBorder="1" applyAlignment="1" applyProtection="1">
      <alignment horizontal="center" vertical="center" textRotation="180"/>
      <protection/>
    </xf>
    <xf numFmtId="164" fontId="8" fillId="4" borderId="1" xfId="0" applyFont="1" applyFill="1" applyBorder="1" applyAlignment="1" applyProtection="1">
      <alignment vertical="center" wrapText="1" shrinkToFit="1"/>
      <protection locked="0"/>
    </xf>
    <xf numFmtId="164" fontId="1" fillId="0" borderId="0" xfId="0" applyFont="1" applyBorder="1" applyAlignment="1" applyProtection="1">
      <alignment vertical="center" shrinkToFit="1"/>
      <protection/>
    </xf>
    <xf numFmtId="164" fontId="1" fillId="0" borderId="0" xfId="0" applyFont="1" applyFill="1" applyAlignment="1" applyProtection="1">
      <alignment vertical="center" shrinkToFit="1"/>
      <protection/>
    </xf>
    <xf numFmtId="164" fontId="1" fillId="0" borderId="0" xfId="0" applyFont="1" applyFill="1" applyAlignment="1">
      <alignment vertical="center" shrinkToFit="1"/>
    </xf>
    <xf numFmtId="164" fontId="1" fillId="0" borderId="0" xfId="0" applyFont="1" applyFill="1" applyBorder="1" applyAlignment="1" applyProtection="1">
      <alignment vertical="center" wrapText="1" shrinkToFit="1"/>
      <protection/>
    </xf>
    <xf numFmtId="164" fontId="1" fillId="0" borderId="14" xfId="0" applyFont="1" applyBorder="1" applyAlignment="1" applyProtection="1">
      <alignment horizontal="center"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 applyProtection="1">
      <alignment horizontal="center" vertical="center"/>
      <protection/>
    </xf>
    <xf numFmtId="165" fontId="7" fillId="9" borderId="15" xfId="0" applyNumberFormat="1" applyFont="1" applyFill="1" applyBorder="1" applyAlignment="1" applyProtection="1">
      <alignment horizontal="center" vertical="center" textRotation="180"/>
      <protection/>
    </xf>
    <xf numFmtId="164" fontId="2" fillId="0" borderId="24" xfId="0" applyFont="1" applyFill="1" applyBorder="1" applyAlignment="1" applyProtection="1">
      <alignment horizontal="center" vertical="center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hidden="1"/>
    </xf>
    <xf numFmtId="164" fontId="8" fillId="0" borderId="25" xfId="0" applyFont="1" applyFill="1" applyBorder="1" applyAlignment="1" applyProtection="1">
      <alignment horizontal="center" vertical="center"/>
      <protection hidden="1"/>
    </xf>
    <xf numFmtId="164" fontId="9" fillId="0" borderId="25" xfId="0" applyFont="1" applyFill="1" applyBorder="1" applyAlignment="1" applyProtection="1">
      <alignment horizontal="center" vertical="center" wrapText="1" shrinkToFit="1"/>
      <protection hidden="1"/>
    </xf>
    <xf numFmtId="164" fontId="9" fillId="5" borderId="25" xfId="0" applyFont="1" applyFill="1" applyBorder="1" applyAlignment="1" applyProtection="1">
      <alignment horizontal="center" vertical="center" wrapText="1"/>
      <protection locked="0"/>
    </xf>
    <xf numFmtId="164" fontId="2" fillId="6" borderId="25" xfId="0" applyFont="1" applyFill="1" applyBorder="1" applyAlignment="1" applyProtection="1">
      <alignment horizontal="center" vertical="center" shrinkToFit="1"/>
      <protection locked="0"/>
    </xf>
    <xf numFmtId="164" fontId="10" fillId="5" borderId="25" xfId="0" applyFont="1" applyFill="1" applyBorder="1" applyAlignment="1" applyProtection="1">
      <alignment horizontal="center" vertical="center"/>
      <protection hidden="1"/>
    </xf>
    <xf numFmtId="164" fontId="1" fillId="5" borderId="25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locked="0"/>
    </xf>
    <xf numFmtId="164" fontId="1" fillId="0" borderId="0" xfId="0" applyFont="1" applyFill="1" applyBorder="1" applyAlignment="1" applyProtection="1">
      <alignment shrinkToFit="1"/>
      <protection/>
    </xf>
    <xf numFmtId="164" fontId="3" fillId="2" borderId="26" xfId="0" applyFont="1" applyFill="1" applyBorder="1" applyAlignment="1" applyProtection="1">
      <alignment horizontal="center" vertical="center" wrapText="1" shrinkToFit="1"/>
      <protection hidden="1"/>
    </xf>
    <xf numFmtId="164" fontId="3" fillId="2" borderId="27" xfId="0" applyFont="1" applyFill="1" applyBorder="1" applyAlignment="1" applyProtection="1">
      <alignment horizontal="right" vertical="center"/>
      <protection hidden="1"/>
    </xf>
    <xf numFmtId="165" fontId="3" fillId="2" borderId="1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Font="1" applyFill="1" applyBorder="1" applyAlignment="1" applyProtection="1">
      <alignment vertical="center"/>
      <protection hidden="1"/>
    </xf>
    <xf numFmtId="164" fontId="3" fillId="2" borderId="2" xfId="0" applyFont="1" applyFill="1" applyBorder="1" applyAlignment="1" applyProtection="1">
      <alignment vertical="center"/>
      <protection hidden="1"/>
    </xf>
    <xf numFmtId="164" fontId="3" fillId="2" borderId="3" xfId="0" applyFont="1" applyFill="1" applyBorder="1" applyAlignment="1" applyProtection="1">
      <alignment horizontal="right" vertical="center"/>
      <protection hidden="1"/>
    </xf>
    <xf numFmtId="165" fontId="12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0" fillId="2" borderId="19" xfId="0" applyFill="1" applyBorder="1" applyAlignment="1">
      <alignment horizontal="center" vertical="center"/>
    </xf>
    <xf numFmtId="164" fontId="2" fillId="10" borderId="28" xfId="0" applyFont="1" applyFill="1" applyBorder="1" applyAlignment="1" applyProtection="1">
      <alignment horizontal="left" vertical="center"/>
      <protection hidden="1"/>
    </xf>
    <xf numFmtId="164" fontId="2" fillId="5" borderId="19" xfId="0" applyFont="1" applyFill="1" applyBorder="1" applyAlignment="1" applyProtection="1">
      <alignment horizontal="right" vertical="center"/>
      <protection hidden="1"/>
    </xf>
    <xf numFmtId="164" fontId="2" fillId="0" borderId="29" xfId="0" applyFont="1" applyFill="1" applyBorder="1" applyAlignment="1" applyProtection="1">
      <alignment horizontal="center" vertical="center"/>
      <protection locked="0"/>
    </xf>
    <xf numFmtId="164" fontId="3" fillId="2" borderId="27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horizontal="right" vertical="center"/>
      <protection hidden="1"/>
    </xf>
    <xf numFmtId="164" fontId="2" fillId="4" borderId="17" xfId="0" applyFont="1" applyFill="1" applyBorder="1" applyAlignment="1" applyProtection="1">
      <alignment horizontal="center" vertical="center" shrinkToFit="1"/>
      <protection locked="0"/>
    </xf>
    <xf numFmtId="164" fontId="3" fillId="2" borderId="0" xfId="0" applyFont="1" applyFill="1" applyBorder="1" applyAlignment="1" applyProtection="1">
      <alignment horizontal="center" vertical="center"/>
      <protection hidden="1"/>
    </xf>
    <xf numFmtId="165" fontId="3" fillId="2" borderId="30" xfId="0" applyNumberFormat="1" applyFont="1" applyFill="1" applyBorder="1" applyAlignment="1" applyProtection="1">
      <alignment horizontal="center" vertical="center"/>
      <protection hidden="1"/>
    </xf>
    <xf numFmtId="165" fontId="13" fillId="2" borderId="31" xfId="0" applyNumberFormat="1" applyFont="1" applyFill="1" applyBorder="1" applyAlignment="1" applyProtection="1">
      <alignment horizontal="center" vertical="center"/>
      <protection hidden="1"/>
    </xf>
    <xf numFmtId="165" fontId="2" fillId="0" borderId="31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32" xfId="0" applyFill="1" applyBorder="1" applyAlignment="1">
      <alignment horizontal="center" vertical="center"/>
    </xf>
    <xf numFmtId="164" fontId="2" fillId="5" borderId="32" xfId="0" applyFont="1" applyFill="1" applyBorder="1" applyAlignment="1" applyProtection="1">
      <alignment horizontal="right" vertical="center"/>
      <protection hidden="1"/>
    </xf>
    <xf numFmtId="164" fontId="3" fillId="2" borderId="21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horizontal="right" vertical="center"/>
      <protection hidden="1"/>
    </xf>
    <xf numFmtId="164" fontId="2" fillId="4" borderId="22" xfId="0" applyFont="1" applyFill="1" applyBorder="1" applyAlignment="1" applyProtection="1">
      <alignment horizontal="center" vertical="center" shrinkToFit="1"/>
      <protection locked="0"/>
    </xf>
    <xf numFmtId="164" fontId="3" fillId="2" borderId="33" xfId="0" applyFont="1" applyFill="1" applyBorder="1" applyAlignment="1" applyProtection="1">
      <alignment horizontal="center" vertical="center"/>
      <protection hidden="1"/>
    </xf>
    <xf numFmtId="165" fontId="3" fillId="2" borderId="33" xfId="0" applyNumberFormat="1" applyFont="1" applyFill="1" applyBorder="1" applyAlignment="1" applyProtection="1">
      <alignment horizontal="center" vertical="center"/>
      <protection hidden="1"/>
    </xf>
    <xf numFmtId="164" fontId="13" fillId="2" borderId="34" xfId="0" applyFont="1" applyFill="1" applyBorder="1" applyAlignment="1" applyProtection="1">
      <alignment horizontal="center" vertical="center"/>
      <protection hidden="1"/>
    </xf>
    <xf numFmtId="165" fontId="2" fillId="0" borderId="34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29" xfId="0" applyFont="1" applyFill="1" applyBorder="1" applyAlignment="1" applyProtection="1">
      <alignment horizontal="center" vertical="center"/>
      <protection hidden="1"/>
    </xf>
    <xf numFmtId="164" fontId="2" fillId="5" borderId="35" xfId="0" applyFont="1" applyFill="1" applyBorder="1" applyAlignment="1" applyProtection="1">
      <alignment horizontal="right" vertical="center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locked="0"/>
    </xf>
    <xf numFmtId="165" fontId="2" fillId="0" borderId="36" xfId="0" applyNumberFormat="1" applyFont="1" applyFill="1" applyBorder="1" applyAlignment="1" applyProtection="1">
      <alignment horizontal="center" vertical="center"/>
      <protection locked="0"/>
    </xf>
    <xf numFmtId="164" fontId="3" fillId="2" borderId="37" xfId="0" applyFont="1" applyFill="1" applyBorder="1" applyAlignment="1" applyProtection="1">
      <alignment vertical="center"/>
      <protection hidden="1"/>
    </xf>
    <xf numFmtId="164" fontId="2" fillId="4" borderId="25" xfId="0" applyFont="1" applyFill="1" applyBorder="1" applyAlignment="1" applyProtection="1">
      <alignment horizontal="center" vertical="center" shrinkToFit="1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4" fontId="8" fillId="11" borderId="1" xfId="0" applyFont="1" applyFill="1" applyBorder="1" applyAlignment="1" applyProtection="1">
      <alignment horizontal="right" vertical="center"/>
      <protection hidden="1"/>
    </xf>
    <xf numFmtId="167" fontId="8" fillId="11" borderId="38" xfId="0" applyNumberFormat="1" applyFont="1" applyFill="1" applyBorder="1" applyAlignment="1" applyProtection="1">
      <alignment horizontal="center" vertical="center"/>
      <protection hidden="1" locked="0"/>
    </xf>
    <xf numFmtId="164" fontId="5" fillId="2" borderId="1" xfId="0" applyFont="1" applyFill="1" applyBorder="1" applyAlignment="1" applyProtection="1">
      <alignment horizontal="left" wrapText="1"/>
      <protection hidden="1"/>
    </xf>
    <xf numFmtId="164" fontId="2" fillId="10" borderId="39" xfId="0" applyFont="1" applyFill="1" applyBorder="1" applyAlignment="1" applyProtection="1">
      <alignment horizontal="left" vertical="center"/>
      <protection hidden="1"/>
    </xf>
    <xf numFmtId="164" fontId="3" fillId="2" borderId="40" xfId="0" applyFont="1" applyFill="1" applyBorder="1" applyAlignment="1" applyProtection="1">
      <alignment horizontal="right" vertical="center"/>
      <protection hidden="1"/>
    </xf>
    <xf numFmtId="164" fontId="2" fillId="0" borderId="38" xfId="0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2" fillId="2" borderId="41" xfId="0" applyFont="1" applyFill="1" applyBorder="1" applyAlignment="1" applyProtection="1">
      <alignment/>
      <protection hidden="1"/>
    </xf>
    <xf numFmtId="164" fontId="0" fillId="2" borderId="42" xfId="0" applyFill="1" applyBorder="1" applyAlignment="1" applyProtection="1">
      <alignment/>
      <protection/>
    </xf>
    <xf numFmtId="164" fontId="0" fillId="2" borderId="42" xfId="0" applyFont="1" applyFill="1" applyBorder="1" applyAlignment="1" applyProtection="1">
      <alignment horizontal="center" shrinkToFit="1"/>
      <protection/>
    </xf>
    <xf numFmtId="164" fontId="0" fillId="2" borderId="42" xfId="0" applyFill="1" applyBorder="1" applyAlignment="1" applyProtection="1">
      <alignment horizontal="center"/>
      <protection/>
    </xf>
    <xf numFmtId="164" fontId="0" fillId="2" borderId="42" xfId="0" applyNumberFormat="1" applyFill="1" applyBorder="1" applyAlignment="1" applyProtection="1">
      <alignment/>
      <protection/>
    </xf>
    <xf numFmtId="164" fontId="2" fillId="2" borderId="43" xfId="0" applyNumberFormat="1" applyFont="1" applyFill="1" applyBorder="1" applyAlignment="1" applyProtection="1">
      <alignment vertical="center"/>
      <protection/>
    </xf>
    <xf numFmtId="164" fontId="1" fillId="0" borderId="23" xfId="0" applyFont="1" applyBorder="1" applyAlignment="1" applyProtection="1">
      <alignment vertical="center" shrinkToFit="1"/>
      <protection/>
    </xf>
    <xf numFmtId="164" fontId="1" fillId="0" borderId="23" xfId="0" applyFont="1" applyBorder="1" applyAlignment="1" applyProtection="1">
      <alignment horizontal="center" vertical="center"/>
      <protection/>
    </xf>
    <xf numFmtId="165" fontId="1" fillId="0" borderId="23" xfId="0" applyNumberFormat="1" applyFont="1" applyBorder="1" applyAlignment="1" applyProtection="1">
      <alignment horizontal="center" vertical="center"/>
      <protection/>
    </xf>
    <xf numFmtId="164" fontId="14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 horizontal="right"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4" fontId="0" fillId="0" borderId="0" xfId="0" applyFill="1" applyAlignment="1" applyProtection="1">
      <alignment/>
      <protection/>
    </xf>
    <xf numFmtId="164" fontId="1" fillId="0" borderId="28" xfId="0" applyFont="1" applyFill="1" applyBorder="1" applyAlignment="1" applyProtection="1">
      <alignment vertical="center" shrinkToFit="1"/>
      <protection/>
    </xf>
    <xf numFmtId="165" fontId="7" fillId="8" borderId="44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 vertical="center" wrapText="1"/>
      <protection/>
    </xf>
    <xf numFmtId="165" fontId="1" fillId="0" borderId="0" xfId="0" applyNumberFormat="1" applyFont="1" applyFill="1" applyAlignment="1" applyProtection="1">
      <alignment horizontal="center" vertical="center"/>
      <protection/>
    </xf>
    <xf numFmtId="164" fontId="1" fillId="0" borderId="45" xfId="0" applyFont="1" applyBorder="1" applyAlignment="1" applyProtection="1">
      <alignment vertical="center" shrinkToFit="1"/>
      <protection/>
    </xf>
    <xf numFmtId="164" fontId="1" fillId="0" borderId="14" xfId="0" applyFont="1" applyBorder="1" applyAlignment="1" applyProtection="1">
      <alignment vertical="center" wrapText="1"/>
      <protection/>
    </xf>
    <xf numFmtId="165" fontId="1" fillId="0" borderId="44" xfId="0" applyNumberFormat="1" applyFont="1" applyBorder="1" applyAlignment="1" applyProtection="1">
      <alignment horizontal="center" vertical="center"/>
      <protection/>
    </xf>
    <xf numFmtId="164" fontId="1" fillId="0" borderId="28" xfId="0" applyFont="1" applyBorder="1" applyAlignment="1" applyProtection="1">
      <alignment vertical="center" shrinkToFit="1"/>
      <protection/>
    </xf>
    <xf numFmtId="165" fontId="1" fillId="0" borderId="4" xfId="0" applyNumberFormat="1" applyFont="1" applyFill="1" applyBorder="1" applyAlignment="1" applyProtection="1">
      <alignment horizontal="center" vertical="center"/>
      <protection/>
    </xf>
    <xf numFmtId="164" fontId="1" fillId="0" borderId="18" xfId="0" applyFont="1" applyFill="1" applyBorder="1" applyAlignment="1" applyProtection="1">
      <alignment vertical="center" shrinkToFit="1"/>
      <protection/>
    </xf>
    <xf numFmtId="164" fontId="1" fillId="0" borderId="46" xfId="0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strike val="0"/>
        <color rgb="FF000000"/>
      </font>
      <fill>
        <patternFill patternType="solid">
          <fgColor rgb="FFFFCC00"/>
          <bgColor rgb="FF99CC00"/>
        </patternFill>
      </fill>
      <border/>
    </dxf>
    <dxf>
      <font>
        <b/>
        <i val="0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color rgb="FFFFFFFF"/>
      </font>
      <border/>
    </dxf>
    <dxf>
      <fill>
        <patternFill patternType="solid">
          <fgColor rgb="FFADADAD"/>
          <bgColor rgb="FFB9B9B9"/>
        </patternFill>
      </fill>
      <border/>
    </dxf>
    <dxf>
      <font>
        <b val="0"/>
        <color rgb="FF800000"/>
      </font>
      <border/>
    </dxf>
    <dxf>
      <fill>
        <patternFill patternType="solid">
          <fgColor rgb="FFCFF4FD"/>
          <bgColor rgb="FFD5D5D5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B9B9"/>
      <rgbColor rgb="00808080"/>
      <rgbColor rgb="009999FF"/>
      <rgbColor rgb="00993366"/>
      <rgbColor rgb="00FFFFCC"/>
      <rgbColor rgb="00CFF4FD"/>
      <rgbColor rgb="00660066"/>
      <rgbColor rgb="00FF8080"/>
      <rgbColor rgb="000066CC"/>
      <rgbColor rgb="00D5D5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1876425</xdr:colOff>
      <xdr:row>1</xdr:row>
      <xdr:rowOff>47625</xdr:rowOff>
    </xdr:from>
    <xdr:to>
      <xdr:col>26</xdr:col>
      <xdr:colOff>76200</xdr:colOff>
      <xdr:row>1</xdr:row>
      <xdr:rowOff>1076325</xdr:rowOff>
    </xdr:to>
    <xdr:pic>
      <xdr:nvPicPr>
        <xdr:cNvPr id="3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481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142875</xdr:colOff>
      <xdr:row>1</xdr:row>
      <xdr:rowOff>9525</xdr:rowOff>
    </xdr:from>
    <xdr:to>
      <xdr:col>29</xdr:col>
      <xdr:colOff>76200</xdr:colOff>
      <xdr:row>1</xdr:row>
      <xdr:rowOff>1114425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10800" y="114300"/>
          <a:ext cx="10858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DE203"/>
  <sheetViews>
    <sheetView tabSelected="1" workbookViewId="0" topLeftCell="A4">
      <selection activeCell="J15" sqref="J15"/>
    </sheetView>
  </sheetViews>
  <sheetFormatPr defaultColWidth="1.1484375" defaultRowHeight="12.75" customHeight="1" zeroHeight="1"/>
  <cols>
    <col min="1" max="1" width="1.7109375" style="1" customWidth="1"/>
    <col min="2" max="2" width="1.8515625" style="1" customWidth="1"/>
    <col min="3" max="3" width="3.140625" style="1" customWidth="1"/>
    <col min="4" max="4" width="18.7109375" style="1" customWidth="1"/>
    <col min="5" max="5" width="19.7109375" style="2" customWidth="1"/>
    <col min="6" max="6" width="3.140625" style="1" customWidth="1"/>
    <col min="7" max="9" width="3.00390625" style="1" customWidth="1"/>
    <col min="10" max="10" width="34.8515625" style="1" customWidth="1"/>
    <col min="11" max="11" width="18.8515625" style="1" customWidth="1"/>
    <col min="12" max="13" width="3.00390625" style="1" customWidth="1"/>
    <col min="14" max="14" width="2.00390625" style="1" customWidth="1"/>
    <col min="15" max="15" width="2.421875" style="3" customWidth="1"/>
    <col min="16" max="16" width="3.00390625" style="4" customWidth="1"/>
    <col min="17" max="17" width="3.7109375" style="4" customWidth="1"/>
    <col min="18" max="19" width="2.140625" style="4" customWidth="1"/>
    <col min="20" max="21" width="2.140625" style="1" customWidth="1"/>
    <col min="22" max="26" width="2.8515625" style="1" customWidth="1"/>
    <col min="27" max="27" width="3.7109375" style="1" customWidth="1"/>
    <col min="28" max="28" width="6.8515625" style="1" customWidth="1"/>
    <col min="29" max="29" width="6.7109375" style="1" customWidth="1"/>
    <col min="30" max="31" width="1.7109375" style="1" customWidth="1"/>
    <col min="32" max="38" width="0" style="1" hidden="1" customWidth="1"/>
    <col min="39" max="39" width="0" style="5" hidden="1" customWidth="1"/>
    <col min="40" max="40" width="0" style="6" hidden="1" customWidth="1"/>
    <col min="41" max="44" width="0" style="7" hidden="1" customWidth="1"/>
    <col min="45" max="45" width="0" style="8" hidden="1" customWidth="1"/>
    <col min="46" max="49" width="0" style="9" hidden="1" customWidth="1"/>
    <col min="50" max="50" width="0" style="10" hidden="1" customWidth="1"/>
    <col min="51" max="51" width="0" style="11" hidden="1" customWidth="1"/>
    <col min="52" max="52" width="0" style="12" hidden="1" customWidth="1"/>
    <col min="53" max="54" width="0" style="10" hidden="1" customWidth="1"/>
    <col min="55" max="55" width="0" style="11" hidden="1" customWidth="1"/>
    <col min="56" max="56" width="0" style="10" hidden="1" customWidth="1"/>
    <col min="57" max="57" width="0" style="13" hidden="1" customWidth="1"/>
    <col min="58" max="58" width="0" style="10" hidden="1" customWidth="1"/>
    <col min="59" max="59" width="0" style="11" hidden="1" customWidth="1"/>
    <col min="60" max="61" width="0" style="14" hidden="1" customWidth="1"/>
    <col min="62" max="63" width="0" style="15" hidden="1" customWidth="1"/>
    <col min="64" max="64" width="0" style="14" hidden="1" customWidth="1"/>
    <col min="65" max="65" width="0" style="15" hidden="1" customWidth="1"/>
    <col min="66" max="69" width="0" style="14" hidden="1" customWidth="1"/>
    <col min="70" max="70" width="0" style="1" hidden="1" customWidth="1"/>
    <col min="71" max="71" width="0" style="14" hidden="1" customWidth="1"/>
    <col min="72" max="72" width="0" style="1" hidden="1" customWidth="1"/>
    <col min="73" max="73" width="0" style="15" hidden="1" customWidth="1"/>
    <col min="74" max="79" width="0" style="1" hidden="1" customWidth="1"/>
    <col min="80" max="81" width="0" style="14" hidden="1" customWidth="1"/>
    <col min="82" max="82" width="0" style="1" hidden="1" customWidth="1"/>
    <col min="83" max="83" width="0" style="14" hidden="1" customWidth="1"/>
    <col min="84" max="16384" width="0" style="1" hidden="1" customWidth="1"/>
  </cols>
  <sheetData>
    <row r="1" ht="8.25" customHeight="1"/>
    <row r="2" spans="2:39" ht="89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  <c r="AF2" s="19"/>
      <c r="AM2" s="20"/>
    </row>
    <row r="3" spans="2:109" ht="8.25" customHeight="1">
      <c r="B3" s="21"/>
      <c r="C3" s="22"/>
      <c r="D3" s="22"/>
      <c r="E3" s="23"/>
      <c r="F3" s="22"/>
      <c r="G3" s="22"/>
      <c r="H3" s="22"/>
      <c r="I3" s="22"/>
      <c r="J3" s="22"/>
      <c r="K3" s="22"/>
      <c r="L3" s="22"/>
      <c r="M3" s="22"/>
      <c r="N3" s="22"/>
      <c r="O3" s="24"/>
      <c r="P3" s="25"/>
      <c r="Q3" s="25"/>
      <c r="R3" s="25"/>
      <c r="S3" s="25"/>
      <c r="T3" s="22"/>
      <c r="U3" s="22"/>
      <c r="V3" s="22"/>
      <c r="W3" s="22"/>
      <c r="X3" s="22"/>
      <c r="Y3" s="22"/>
      <c r="Z3" s="22"/>
      <c r="AA3" s="22"/>
      <c r="AB3" s="22"/>
      <c r="AC3" s="26"/>
      <c r="AD3" s="27"/>
      <c r="AE3" s="28"/>
      <c r="AF3" s="19"/>
      <c r="AG3" s="19"/>
      <c r="AH3" s="19"/>
      <c r="AI3" s="19"/>
      <c r="AJ3" s="19"/>
      <c r="AK3" s="19"/>
      <c r="AL3" s="19"/>
      <c r="AM3" s="29">
        <v>1</v>
      </c>
      <c r="AN3" s="30"/>
      <c r="AO3" s="31"/>
      <c r="AP3" s="31"/>
      <c r="AQ3" s="31"/>
      <c r="AR3" s="31"/>
      <c r="AS3" s="32"/>
      <c r="AT3" s="33"/>
      <c r="AU3" s="33"/>
      <c r="AV3" s="33"/>
      <c r="AW3" s="33"/>
      <c r="AX3" s="33"/>
      <c r="AY3" s="34"/>
      <c r="AZ3" s="35"/>
      <c r="BA3" s="33"/>
      <c r="BB3" s="33"/>
      <c r="BC3" s="36">
        <v>1</v>
      </c>
      <c r="BD3" s="37"/>
      <c r="BE3" s="38"/>
      <c r="BF3" s="33"/>
      <c r="BG3" s="34"/>
      <c r="BH3" s="39"/>
      <c r="BI3" s="39"/>
      <c r="BJ3" s="40"/>
      <c r="BK3" s="40"/>
      <c r="BL3" s="39"/>
      <c r="BM3" s="40"/>
      <c r="BN3" s="39"/>
      <c r="BO3" s="39"/>
      <c r="BP3" s="39"/>
      <c r="BQ3" s="39"/>
      <c r="BR3" s="40"/>
      <c r="BS3" s="39"/>
      <c r="BT3" s="40"/>
      <c r="BU3" s="40"/>
      <c r="BV3" s="40"/>
      <c r="BW3" s="40"/>
      <c r="BX3" s="40"/>
      <c r="BY3" s="40"/>
      <c r="BZ3" s="40"/>
      <c r="CA3" s="40"/>
      <c r="CB3" s="39"/>
      <c r="CC3" s="39"/>
      <c r="CD3" s="40"/>
      <c r="CE3" s="39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</row>
    <row r="4" spans="2:109" ht="18" customHeight="1">
      <c r="B4" s="41"/>
      <c r="C4" s="42" t="s">
        <v>0</v>
      </c>
      <c r="D4" s="43" t="s">
        <v>1</v>
      </c>
      <c r="E4" s="44" t="s">
        <v>2</v>
      </c>
      <c r="F4" s="43" t="s">
        <v>3</v>
      </c>
      <c r="G4" s="43" t="s">
        <v>4</v>
      </c>
      <c r="H4" s="43" t="s">
        <v>5</v>
      </c>
      <c r="I4" s="43" t="s">
        <v>6</v>
      </c>
      <c r="J4" s="43" t="s">
        <v>7</v>
      </c>
      <c r="K4" s="44" t="s">
        <v>8</v>
      </c>
      <c r="L4" s="44" t="s">
        <v>9</v>
      </c>
      <c r="M4" s="44" t="s">
        <v>10</v>
      </c>
      <c r="N4" s="44" t="s">
        <v>11</v>
      </c>
      <c r="O4" s="44" t="s">
        <v>10</v>
      </c>
      <c r="P4" s="44" t="s">
        <v>12</v>
      </c>
      <c r="Q4" s="44" t="s">
        <v>13</v>
      </c>
      <c r="R4" s="45" t="s">
        <v>3</v>
      </c>
      <c r="S4" s="45" t="s">
        <v>4</v>
      </c>
      <c r="T4" s="45" t="s">
        <v>5</v>
      </c>
      <c r="U4" s="45" t="s">
        <v>6</v>
      </c>
      <c r="V4" s="46" t="s">
        <v>14</v>
      </c>
      <c r="W4" s="46" t="s">
        <v>15</v>
      </c>
      <c r="X4" s="46" t="s">
        <v>16</v>
      </c>
      <c r="Y4" s="46" t="s">
        <v>17</v>
      </c>
      <c r="Z4" s="46" t="s">
        <v>18</v>
      </c>
      <c r="AA4" s="47" t="s">
        <v>19</v>
      </c>
      <c r="AB4" s="48" t="s">
        <v>20</v>
      </c>
      <c r="AC4" s="49" t="s">
        <v>21</v>
      </c>
      <c r="AD4" s="50"/>
      <c r="AE4" s="28"/>
      <c r="AF4" s="19"/>
      <c r="AG4" s="51" t="s">
        <v>3</v>
      </c>
      <c r="AH4" s="51" t="s">
        <v>4</v>
      </c>
      <c r="AI4" s="51" t="s">
        <v>5</v>
      </c>
      <c r="AJ4" s="51" t="s">
        <v>22</v>
      </c>
      <c r="AK4" s="52"/>
      <c r="AL4" s="52"/>
      <c r="AM4" s="29">
        <v>2</v>
      </c>
      <c r="AN4" s="53" t="s">
        <v>23</v>
      </c>
      <c r="AO4" s="54">
        <v>6</v>
      </c>
      <c r="AP4" s="54">
        <v>3</v>
      </c>
      <c r="AQ4" s="54">
        <v>3</v>
      </c>
      <c r="AR4" s="54">
        <v>7</v>
      </c>
      <c r="AS4" s="55" t="s">
        <v>24</v>
      </c>
      <c r="AT4" s="56">
        <v>50000</v>
      </c>
      <c r="AU4" s="56" t="s">
        <v>25</v>
      </c>
      <c r="AV4" s="56" t="s">
        <v>26</v>
      </c>
      <c r="AW4" s="56">
        <v>16</v>
      </c>
      <c r="AX4" s="57" t="s">
        <v>27</v>
      </c>
      <c r="AY4" s="34">
        <v>1</v>
      </c>
      <c r="AZ4" s="58" t="s">
        <v>27</v>
      </c>
      <c r="BA4" s="33">
        <v>50000</v>
      </c>
      <c r="BB4" s="33"/>
      <c r="BC4" s="36">
        <f>IF(BD4="","",BC3+1)</f>
        <v>2</v>
      </c>
      <c r="BD4" s="37" t="str">
        <f aca="true" t="shared" si="0" ref="BD4:BD18">IF(BE4=0,"",BE4)</f>
        <v>Zombie°</v>
      </c>
      <c r="BE4" s="38" t="str">
        <f>HLOOKUP(K$24,BH$4:CE$19,2,FALSE)</f>
        <v>Zombie°</v>
      </c>
      <c r="BF4" s="33"/>
      <c r="BH4" s="58" t="s">
        <v>27</v>
      </c>
      <c r="BI4" s="59" t="s">
        <v>28</v>
      </c>
      <c r="BJ4" s="59" t="s">
        <v>29</v>
      </c>
      <c r="BK4" s="59" t="s">
        <v>30</v>
      </c>
      <c r="BL4" s="59" t="s">
        <v>31</v>
      </c>
      <c r="BM4" s="59" t="s">
        <v>32</v>
      </c>
      <c r="BN4" s="58" t="s">
        <v>33</v>
      </c>
      <c r="BO4" s="59" t="s">
        <v>34</v>
      </c>
      <c r="BP4" s="59" t="s">
        <v>35</v>
      </c>
      <c r="BQ4" s="59" t="s">
        <v>36</v>
      </c>
      <c r="BR4" s="59" t="s">
        <v>37</v>
      </c>
      <c r="BS4" s="58" t="s">
        <v>38</v>
      </c>
      <c r="BT4" s="58" t="s">
        <v>39</v>
      </c>
      <c r="BU4" s="58" t="s">
        <v>40</v>
      </c>
      <c r="BV4" s="59" t="s">
        <v>41</v>
      </c>
      <c r="BW4" s="58" t="s">
        <v>42</v>
      </c>
      <c r="BX4" s="58" t="s">
        <v>43</v>
      </c>
      <c r="BY4" s="58" t="s">
        <v>44</v>
      </c>
      <c r="BZ4" s="59" t="s">
        <v>45</v>
      </c>
      <c r="CA4" s="58" t="s">
        <v>46</v>
      </c>
      <c r="CB4" s="58" t="s">
        <v>47</v>
      </c>
      <c r="CC4" s="58" t="s">
        <v>48</v>
      </c>
      <c r="CD4" s="58" t="s">
        <v>49</v>
      </c>
      <c r="CE4" s="59" t="s">
        <v>50</v>
      </c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</row>
    <row r="5" spans="2:109" ht="18" customHeight="1">
      <c r="B5" s="41"/>
      <c r="C5" s="60">
        <v>1</v>
      </c>
      <c r="D5" s="61" t="s">
        <v>51</v>
      </c>
      <c r="E5" s="62" t="str">
        <f>IF(AF5&lt;=1,"",VLOOKUP(AF5,BC:BD,2,FALSE))</f>
        <v>Flesh Golem</v>
      </c>
      <c r="F5" s="63">
        <f>IF(E5&lt;&gt;"",VLOOKUP(E5,$AN:$AT,2,FALSE)+R5,"")</f>
        <v>4</v>
      </c>
      <c r="G5" s="63">
        <f>IF(E5&lt;&gt;"",VLOOKUP(E5,$AN:$AT,3,FALSE)+S5,"")</f>
        <v>4</v>
      </c>
      <c r="H5" s="63">
        <f>IF(E5&lt;&gt;"",VLOOKUP(E5,$AN:$AT,4,FALSE)+T5,"")</f>
        <v>2</v>
      </c>
      <c r="I5" s="63">
        <f>IF(E5&lt;&gt;"",VLOOKUP(E5,$AN:$AT,5,FALSE)+U5,"")</f>
        <v>9</v>
      </c>
      <c r="J5" s="64" t="str">
        <f>IF(E5="","",IF(COUNTIF(E5:E20,E5)&gt;VLOOKUP(E5,AN:AW,10,FALSE),"ERRORE! TROPPI GIOCATORI IN QUESTO RUOLO!",VLOOKUP(E5,AN:AT,6,FALSE)))</f>
        <v>Regeneration, Stand Firm, Thick Skull</v>
      </c>
      <c r="K5" s="65"/>
      <c r="L5" s="66"/>
      <c r="M5" s="66"/>
      <c r="N5" s="67">
        <f aca="true" t="shared" si="1" ref="N5:N20">IF(AA5="Star","n/a",IF(AA5&gt;=176,"7",IF(AA5&gt;=126,"6",IF(AA5&gt;=76,"5",IF(AA5&gt;=51,"4",IF(AA5&gt;=31,"3",IF(AA5&gt;=16,"2",IF(AA5&gt;=6,"1",""))))))))</f>
      </c>
      <c r="O5" s="67" t="str">
        <f>(IF(E5&lt;&gt;"",VLOOKUP(E5,AN:AV,8,FALSE),""))</f>
        <v>GS</v>
      </c>
      <c r="P5" s="67" t="str">
        <f>(IF(E5&lt;&gt;"",VLOOKUP(E5,AN:AV,9,FALSE),""))</f>
        <v>AP</v>
      </c>
      <c r="Q5" s="68"/>
      <c r="R5" s="69"/>
      <c r="S5" s="69"/>
      <c r="T5" s="69"/>
      <c r="U5" s="69"/>
      <c r="V5" s="70"/>
      <c r="W5" s="70">
        <v>1</v>
      </c>
      <c r="X5" s="70"/>
      <c r="Y5" s="70">
        <v>1</v>
      </c>
      <c r="Z5" s="70"/>
      <c r="AA5" s="71">
        <f aca="true" t="shared" si="2" ref="AA5:AA20">IF(LEFT(E5,1)="*","Star",V5*2+W5*1+X5*3+Y5*2+Z5*5)</f>
        <v>3</v>
      </c>
      <c r="AB5" s="72">
        <f>IF(L5&lt;&gt;"",(IF(L5="M",AK5)),(""))</f>
      </c>
      <c r="AC5" s="73">
        <f aca="true" t="shared" si="3" ref="AC5:AC20">IF(L5&lt;&gt;"",(IF(L5="M","")),(AK5))</f>
        <v>110000</v>
      </c>
      <c r="AD5" s="74"/>
      <c r="AE5" s="19"/>
      <c r="AF5" s="75">
        <v>5</v>
      </c>
      <c r="AG5" s="52">
        <f>VLOOKUP(E5,$AN:$AT,2,FALSE)</f>
        <v>4</v>
      </c>
      <c r="AH5" s="52">
        <f>VLOOKUP(E5,$AN:$AT,3,FALSE)</f>
        <v>4</v>
      </c>
      <c r="AI5" s="52">
        <f>VLOOKUP(E5,$AN:$AT,4,FALSE)</f>
        <v>2</v>
      </c>
      <c r="AJ5" s="52">
        <f>VLOOKUP(E5,$AN:$AT,5,FALSE)</f>
        <v>9</v>
      </c>
      <c r="AK5" s="35">
        <f>(IF(E5&lt;&gt;"",VLOOKUP(E5,AN:AT,7,FALSE),"0")+(Q5*1000))</f>
        <v>110000</v>
      </c>
      <c r="AL5" s="35"/>
      <c r="AM5" s="29">
        <v>3</v>
      </c>
      <c r="AN5" s="30" t="s">
        <v>52</v>
      </c>
      <c r="AO5" s="31">
        <v>6</v>
      </c>
      <c r="AP5" s="31">
        <v>3</v>
      </c>
      <c r="AQ5" s="31">
        <v>3</v>
      </c>
      <c r="AR5" s="31">
        <v>7</v>
      </c>
      <c r="AS5" s="32" t="s">
        <v>53</v>
      </c>
      <c r="AT5" s="33">
        <v>70000</v>
      </c>
      <c r="AU5" s="33" t="s">
        <v>54</v>
      </c>
      <c r="AV5" s="33" t="s">
        <v>55</v>
      </c>
      <c r="AW5" s="33">
        <v>2</v>
      </c>
      <c r="AX5" s="57"/>
      <c r="AY5" s="34">
        <v>2</v>
      </c>
      <c r="AZ5" s="59" t="s">
        <v>28</v>
      </c>
      <c r="BA5" s="33">
        <v>60000</v>
      </c>
      <c r="BB5" s="33"/>
      <c r="BC5" s="36">
        <f aca="true" t="shared" si="4" ref="BC5:BC18">IF(BD5="","",BC4+1)</f>
        <v>3</v>
      </c>
      <c r="BD5" s="37" t="str">
        <f t="shared" si="0"/>
        <v>Ghoul°</v>
      </c>
      <c r="BE5" s="38" t="str">
        <f>HLOOKUP(K$24,BH$4:CE$19,3,FALSE)</f>
        <v>Ghoul°</v>
      </c>
      <c r="BF5" s="33"/>
      <c r="BH5" s="30" t="s">
        <v>23</v>
      </c>
      <c r="BI5" s="6" t="s">
        <v>56</v>
      </c>
      <c r="BJ5" s="6" t="s">
        <v>57</v>
      </c>
      <c r="BK5" s="6" t="s">
        <v>58</v>
      </c>
      <c r="BL5" s="30" t="s">
        <v>59</v>
      </c>
      <c r="BM5" s="6" t="s">
        <v>60</v>
      </c>
      <c r="BN5" s="30" t="s">
        <v>61</v>
      </c>
      <c r="BO5" s="30" t="s">
        <v>34</v>
      </c>
      <c r="BP5" s="6" t="s">
        <v>35</v>
      </c>
      <c r="BQ5" s="30" t="s">
        <v>62</v>
      </c>
      <c r="BR5" s="30" t="s">
        <v>63</v>
      </c>
      <c r="BS5" s="30" t="s">
        <v>64</v>
      </c>
      <c r="BT5" s="30" t="s">
        <v>65</v>
      </c>
      <c r="BU5" s="30" t="s">
        <v>66</v>
      </c>
      <c r="BV5" s="6" t="s">
        <v>67</v>
      </c>
      <c r="BW5" s="30" t="s">
        <v>68</v>
      </c>
      <c r="BX5" s="30" t="s">
        <v>69</v>
      </c>
      <c r="BY5" s="30" t="s">
        <v>70</v>
      </c>
      <c r="BZ5" s="30" t="s">
        <v>71</v>
      </c>
      <c r="CA5" s="30" t="s">
        <v>72</v>
      </c>
      <c r="CB5" s="30" t="s">
        <v>73</v>
      </c>
      <c r="CC5" s="30" t="s">
        <v>74</v>
      </c>
      <c r="CD5" s="30" t="s">
        <v>75</v>
      </c>
      <c r="CE5" s="30" t="s">
        <v>76</v>
      </c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</row>
    <row r="6" spans="2:109" ht="18" customHeight="1">
      <c r="B6" s="41"/>
      <c r="C6" s="76">
        <v>2</v>
      </c>
      <c r="D6" s="61" t="s">
        <v>77</v>
      </c>
      <c r="E6" s="77" t="str">
        <f>IF(AF6&lt;=1,"",VLOOKUP(AF6,BC:BD,2,FALSE))</f>
        <v>Flesh Golem</v>
      </c>
      <c r="F6" s="78">
        <f>IF(E6&lt;&gt;"",VLOOKUP(E6,$AN:$AT,2,FALSE)+R6,"")</f>
        <v>4</v>
      </c>
      <c r="G6" s="78">
        <f>IF(E6&lt;&gt;"",VLOOKUP(E6,$AN:$AT,3,FALSE)+S6,"")</f>
        <v>4</v>
      </c>
      <c r="H6" s="78">
        <f>IF(E6&lt;&gt;"",VLOOKUP(E6,$AN:$AT,4,FALSE)+T6,"")</f>
        <v>2</v>
      </c>
      <c r="I6" s="78">
        <f>IF(E6&lt;&gt;"",VLOOKUP(E6,$AN:$AT,5,FALSE)+U6,"")</f>
        <v>9</v>
      </c>
      <c r="J6" s="79" t="str">
        <f>IF(E6="","",IF(COUNTIF(E5:E20,E6)&gt;VLOOKUP(E6,AN:AW,10,FALSE),"ERRORE! TROPPI GIOCATORI IN QUESTO RUOLO!",VLOOKUP(E6,AN:AT,6,FALSE)))</f>
        <v>Regeneration, Stand Firm, Thick Skull</v>
      </c>
      <c r="K6" s="80"/>
      <c r="L6" s="81"/>
      <c r="M6" s="81"/>
      <c r="N6" s="82">
        <f t="shared" si="1"/>
      </c>
      <c r="O6" s="82" t="str">
        <f>(IF(E6&lt;&gt;"",VLOOKUP(E6,AN:AV,8,FALSE),""))</f>
        <v>GS</v>
      </c>
      <c r="P6" s="82" t="str">
        <f>(IF(E6&lt;&gt;"",VLOOKUP(E6,AN:AV,9,FALSE),""))</f>
        <v>AP</v>
      </c>
      <c r="Q6" s="68"/>
      <c r="R6" s="83"/>
      <c r="S6" s="83"/>
      <c r="T6" s="83"/>
      <c r="U6" s="83"/>
      <c r="V6" s="84"/>
      <c r="W6" s="84">
        <v>1</v>
      </c>
      <c r="X6" s="84"/>
      <c r="Y6" s="84">
        <v>1</v>
      </c>
      <c r="Z6" s="84"/>
      <c r="AA6" s="71">
        <f t="shared" si="2"/>
        <v>3</v>
      </c>
      <c r="AB6" s="72">
        <f aca="true" t="shared" si="5" ref="AB6:AB20">IF(L6&lt;&gt;"",(IF(L6="M",AK6,(IF(L6="N/M",AK6,(IF(L6="N","")))))),(""))</f>
      </c>
      <c r="AC6" s="73">
        <f t="shared" si="3"/>
        <v>110000</v>
      </c>
      <c r="AD6" s="74"/>
      <c r="AE6" s="19"/>
      <c r="AF6" s="75">
        <v>5</v>
      </c>
      <c r="AG6" s="52">
        <f>VLOOKUP(E6,$AN:$AT,2,FALSE)</f>
        <v>4</v>
      </c>
      <c r="AH6" s="52">
        <f>VLOOKUP(E6,$AN:$AT,3,FALSE)</f>
        <v>4</v>
      </c>
      <c r="AI6" s="52">
        <f>VLOOKUP(E6,$AN:$AT,4,FALSE)</f>
        <v>2</v>
      </c>
      <c r="AJ6" s="52">
        <f>VLOOKUP(E6,$AN:$AT,5,FALSE)</f>
        <v>9</v>
      </c>
      <c r="AK6" s="35">
        <f>(IF(E6&lt;&gt;"",VLOOKUP(E6,AN:AT,7,FALSE),"0")+(Q6*1000))</f>
        <v>110000</v>
      </c>
      <c r="AL6" s="35"/>
      <c r="AM6" s="29">
        <v>4</v>
      </c>
      <c r="AN6" s="30" t="s">
        <v>78</v>
      </c>
      <c r="AO6" s="31">
        <v>6</v>
      </c>
      <c r="AP6" s="31">
        <v>3</v>
      </c>
      <c r="AQ6" s="31">
        <v>3</v>
      </c>
      <c r="AR6" s="31">
        <v>7</v>
      </c>
      <c r="AS6" s="32" t="s">
        <v>79</v>
      </c>
      <c r="AT6" s="33">
        <v>70000</v>
      </c>
      <c r="AU6" s="33" t="s">
        <v>80</v>
      </c>
      <c r="AV6" s="33" t="s">
        <v>81</v>
      </c>
      <c r="AW6" s="33">
        <v>2</v>
      </c>
      <c r="AX6" s="57"/>
      <c r="AY6" s="34">
        <v>3</v>
      </c>
      <c r="AZ6" s="59" t="s">
        <v>29</v>
      </c>
      <c r="BA6" s="33">
        <v>70000</v>
      </c>
      <c r="BB6" s="33"/>
      <c r="BC6" s="36">
        <f t="shared" si="4"/>
        <v>4</v>
      </c>
      <c r="BD6" s="37" t="str">
        <f t="shared" si="0"/>
        <v>Wight°</v>
      </c>
      <c r="BE6" s="38" t="str">
        <f>HLOOKUP(K$24,BH$4:CE$19,4,FALSE)</f>
        <v>Wight°</v>
      </c>
      <c r="BF6" s="33"/>
      <c r="BH6" s="30" t="s">
        <v>52</v>
      </c>
      <c r="BI6" s="6" t="s">
        <v>82</v>
      </c>
      <c r="BJ6" s="6" t="s">
        <v>83</v>
      </c>
      <c r="BK6" s="6" t="s">
        <v>84</v>
      </c>
      <c r="BL6" s="30" t="s">
        <v>85</v>
      </c>
      <c r="BM6" s="6" t="s">
        <v>86</v>
      </c>
      <c r="BN6" s="30" t="s">
        <v>87</v>
      </c>
      <c r="BO6" s="30" t="s">
        <v>88</v>
      </c>
      <c r="BP6" s="30" t="s">
        <v>89</v>
      </c>
      <c r="BQ6" s="30" t="s">
        <v>90</v>
      </c>
      <c r="BR6" s="30" t="s">
        <v>91</v>
      </c>
      <c r="BS6" s="30" t="s">
        <v>92</v>
      </c>
      <c r="BT6" s="30" t="s">
        <v>93</v>
      </c>
      <c r="BU6" s="30" t="s">
        <v>94</v>
      </c>
      <c r="BV6" s="6" t="s">
        <v>95</v>
      </c>
      <c r="BW6" s="30" t="s">
        <v>96</v>
      </c>
      <c r="BX6" s="30" t="s">
        <v>97</v>
      </c>
      <c r="BY6" s="30" t="s">
        <v>98</v>
      </c>
      <c r="BZ6" s="30" t="s">
        <v>99</v>
      </c>
      <c r="CA6" s="30" t="s">
        <v>100</v>
      </c>
      <c r="CB6" s="6" t="s">
        <v>101</v>
      </c>
      <c r="CC6" s="6" t="s">
        <v>102</v>
      </c>
      <c r="CD6" s="30" t="s">
        <v>49</v>
      </c>
      <c r="CE6" s="30" t="s">
        <v>103</v>
      </c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</row>
    <row r="7" spans="2:109" ht="18" customHeight="1">
      <c r="B7" s="41"/>
      <c r="C7" s="76">
        <v>3</v>
      </c>
      <c r="D7" s="61" t="s">
        <v>104</v>
      </c>
      <c r="E7" s="77" t="str">
        <f>IF(AF7&lt;=1,"",VLOOKUP(AF7,BC:BD,2,FALSE))</f>
        <v>Werewolf</v>
      </c>
      <c r="F7" s="78">
        <f>IF(E7&lt;&gt;"",VLOOKUP(E7,$AN:$AT,2,FALSE)+R7,"")</f>
        <v>8</v>
      </c>
      <c r="G7" s="78">
        <f>IF(E7&lt;&gt;"",VLOOKUP(E7,$AN:$AT,3,FALSE)+S7,"")</f>
        <v>3</v>
      </c>
      <c r="H7" s="78">
        <f>IF(E7&lt;&gt;"",VLOOKUP(E7,$AN:$AT,4,FALSE)+T7,"")</f>
        <v>4</v>
      </c>
      <c r="I7" s="78">
        <f>IF(E7&lt;&gt;"",VLOOKUP(E7,$AN:$AT,5,FALSE)+U7,"")</f>
        <v>8</v>
      </c>
      <c r="J7" s="79" t="str">
        <f>IF(E7="","",IF(COUNTIF(E5:E20,E7)&gt;VLOOKUP(E7,AN:AW,10,FALSE),"ERRORE! TROPPI GIOCATORI IN QUESTO RUOLO!",VLOOKUP(E7,AN:AT,6,FALSE)))</f>
        <v>Claws, Frenzy, Regeneration</v>
      </c>
      <c r="K7" s="80" t="s">
        <v>105</v>
      </c>
      <c r="L7" s="81"/>
      <c r="M7" s="81"/>
      <c r="N7" s="82" t="str">
        <f t="shared" si="1"/>
        <v>2</v>
      </c>
      <c r="O7" s="82" t="str">
        <f>(IF(E7&lt;&gt;"",VLOOKUP(E7,AN:AV,8,FALSE),""))</f>
        <v>GA</v>
      </c>
      <c r="P7" s="82" t="str">
        <f>(IF(E7&lt;&gt;"",VLOOKUP(E7,AN:AV,9,FALSE),""))</f>
        <v>SP</v>
      </c>
      <c r="Q7" s="68">
        <v>70</v>
      </c>
      <c r="R7" s="83"/>
      <c r="S7" s="83"/>
      <c r="T7" s="83">
        <v>1</v>
      </c>
      <c r="U7" s="83"/>
      <c r="V7" s="84"/>
      <c r="W7" s="84">
        <v>2</v>
      </c>
      <c r="X7" s="84">
        <v>4</v>
      </c>
      <c r="Y7" s="84">
        <v>1</v>
      </c>
      <c r="Z7" s="84">
        <v>1</v>
      </c>
      <c r="AA7" s="71">
        <f t="shared" si="2"/>
        <v>21</v>
      </c>
      <c r="AB7" s="72">
        <f t="shared" si="5"/>
      </c>
      <c r="AC7" s="73">
        <f t="shared" si="3"/>
        <v>190000</v>
      </c>
      <c r="AD7" s="74"/>
      <c r="AE7" s="19"/>
      <c r="AF7" s="75">
        <v>6</v>
      </c>
      <c r="AG7" s="52">
        <f>VLOOKUP(E7,$AN:$AT,2,FALSE)</f>
        <v>8</v>
      </c>
      <c r="AH7" s="52">
        <f>VLOOKUP(E7,$AN:$AT,3,FALSE)</f>
        <v>3</v>
      </c>
      <c r="AI7" s="52">
        <f>VLOOKUP(E7,$AN:$AT,4,FALSE)</f>
        <v>3</v>
      </c>
      <c r="AJ7" s="52">
        <f>VLOOKUP(E7,$AN:$AT,5,FALSE)</f>
        <v>8</v>
      </c>
      <c r="AK7" s="35">
        <f>(IF(E7&lt;&gt;"",VLOOKUP(E7,AN:AT,7,FALSE),"0")+(Q7*1000))</f>
        <v>190000</v>
      </c>
      <c r="AL7" s="35"/>
      <c r="AM7" s="29">
        <v>5</v>
      </c>
      <c r="AN7" s="85" t="s">
        <v>106</v>
      </c>
      <c r="AO7" s="86">
        <v>6</v>
      </c>
      <c r="AP7" s="86">
        <v>3</v>
      </c>
      <c r="AQ7" s="86">
        <v>3</v>
      </c>
      <c r="AR7" s="86">
        <v>7</v>
      </c>
      <c r="AS7" s="87" t="s">
        <v>107</v>
      </c>
      <c r="AT7" s="88">
        <v>90000</v>
      </c>
      <c r="AU7" s="88" t="s">
        <v>108</v>
      </c>
      <c r="AV7" s="88" t="s">
        <v>109</v>
      </c>
      <c r="AW7" s="88">
        <v>4</v>
      </c>
      <c r="AX7" s="57"/>
      <c r="AY7" s="34">
        <v>4</v>
      </c>
      <c r="AZ7" s="59" t="s">
        <v>30</v>
      </c>
      <c r="BA7" s="33">
        <v>70000</v>
      </c>
      <c r="BB7" s="33"/>
      <c r="BC7" s="36">
        <f t="shared" si="4"/>
        <v>5</v>
      </c>
      <c r="BD7" s="37" t="str">
        <f t="shared" si="0"/>
        <v>Flesh Golem</v>
      </c>
      <c r="BE7" s="38" t="str">
        <f>HLOOKUP(K$24,BH$4:CE$19,5,FALSE)</f>
        <v>Flesh Golem</v>
      </c>
      <c r="BF7" s="33"/>
      <c r="BH7" s="30" t="s">
        <v>78</v>
      </c>
      <c r="BI7" s="30" t="s">
        <v>110</v>
      </c>
      <c r="BJ7" s="6" t="s">
        <v>111</v>
      </c>
      <c r="BK7" s="6" t="s">
        <v>112</v>
      </c>
      <c r="BL7" s="30" t="s">
        <v>113</v>
      </c>
      <c r="BM7" s="6" t="s">
        <v>114</v>
      </c>
      <c r="BN7" s="30" t="s">
        <v>115</v>
      </c>
      <c r="BO7" s="30" t="s">
        <v>116</v>
      </c>
      <c r="BP7" s="30" t="s">
        <v>117</v>
      </c>
      <c r="BQ7" s="30" t="s">
        <v>118</v>
      </c>
      <c r="BR7" s="30" t="s">
        <v>119</v>
      </c>
      <c r="BS7" s="30" t="s">
        <v>120</v>
      </c>
      <c r="BT7" s="30" t="s">
        <v>121</v>
      </c>
      <c r="BU7" s="30" t="s">
        <v>122</v>
      </c>
      <c r="BV7" s="6" t="s">
        <v>123</v>
      </c>
      <c r="BW7" s="30" t="s">
        <v>124</v>
      </c>
      <c r="BX7" s="30" t="s">
        <v>117</v>
      </c>
      <c r="BY7" s="30" t="s">
        <v>125</v>
      </c>
      <c r="BZ7" s="30" t="s">
        <v>126</v>
      </c>
      <c r="CA7" s="30" t="s">
        <v>127</v>
      </c>
      <c r="CB7" s="6" t="s">
        <v>128</v>
      </c>
      <c r="CC7" s="6" t="s">
        <v>129</v>
      </c>
      <c r="CD7" s="30" t="s">
        <v>130</v>
      </c>
      <c r="CE7" s="30" t="s">
        <v>131</v>
      </c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</row>
    <row r="8" spans="2:109" ht="18" customHeight="1">
      <c r="B8" s="41"/>
      <c r="C8" s="76">
        <v>4</v>
      </c>
      <c r="D8" s="61" t="s">
        <v>132</v>
      </c>
      <c r="E8" s="77" t="str">
        <f>IF(AF8&lt;=1,"",VLOOKUP(AF8,BC:BD,2,FALSE))</f>
        <v>Werewolf</v>
      </c>
      <c r="F8" s="78">
        <f>IF(E8&lt;&gt;"",VLOOKUP(E8,$AN:$AT,2,FALSE)+R8,"")</f>
        <v>8</v>
      </c>
      <c r="G8" s="78">
        <f>IF(E8&lt;&gt;"",VLOOKUP(E8,$AN:$AT,3,FALSE)+S8,"")</f>
        <v>3</v>
      </c>
      <c r="H8" s="78">
        <f>IF(E8&lt;&gt;"",VLOOKUP(E8,$AN:$AT,4,FALSE)+T8,"")</f>
        <v>3</v>
      </c>
      <c r="I8" s="78">
        <f>IF(E8&lt;&gt;"",VLOOKUP(E8,$AN:$AT,5,FALSE)+U8,"")</f>
        <v>8</v>
      </c>
      <c r="J8" s="79" t="str">
        <f>IF(E8="","",IF(COUNTIF(E5:E20,E8)&gt;VLOOKUP(E8,AN:AW,10,FALSE),"ERRORE! TROPPI GIOCATORI IN QUESTO RUOLO!",VLOOKUP(E8,AN:AT,6,FALSE)))</f>
        <v>Claws, Frenzy, Regeneration</v>
      </c>
      <c r="K8" s="80" t="s">
        <v>133</v>
      </c>
      <c r="L8" s="81"/>
      <c r="M8" s="81"/>
      <c r="N8" s="82" t="str">
        <f t="shared" si="1"/>
        <v>1</v>
      </c>
      <c r="O8" s="82" t="str">
        <f>(IF(E8&lt;&gt;"",VLOOKUP(E8,AN:AV,8,FALSE),""))</f>
        <v>GA</v>
      </c>
      <c r="P8" s="82" t="str">
        <f>(IF(E8&lt;&gt;"",VLOOKUP(E8,AN:AV,9,FALSE),""))</f>
        <v>SP</v>
      </c>
      <c r="Q8" s="68">
        <v>20</v>
      </c>
      <c r="R8" s="83"/>
      <c r="S8" s="83"/>
      <c r="T8" s="83"/>
      <c r="U8" s="83"/>
      <c r="V8" s="84"/>
      <c r="W8" s="84"/>
      <c r="X8" s="84">
        <v>2</v>
      </c>
      <c r="Y8" s="84"/>
      <c r="Z8" s="84"/>
      <c r="AA8" s="71">
        <f t="shared" si="2"/>
        <v>6</v>
      </c>
      <c r="AB8" s="72">
        <f t="shared" si="5"/>
      </c>
      <c r="AC8" s="73">
        <f t="shared" si="3"/>
        <v>140000</v>
      </c>
      <c r="AD8" s="74"/>
      <c r="AE8" s="19"/>
      <c r="AF8" s="75">
        <v>6</v>
      </c>
      <c r="AG8" s="52">
        <f>VLOOKUP(E8,$AN:$AT,2,FALSE)</f>
        <v>8</v>
      </c>
      <c r="AH8" s="52">
        <f>VLOOKUP(E8,$AN:$AT,3,FALSE)</f>
        <v>3</v>
      </c>
      <c r="AI8" s="52">
        <f>VLOOKUP(E8,$AN:$AT,4,FALSE)</f>
        <v>3</v>
      </c>
      <c r="AJ8" s="52">
        <f>VLOOKUP(E8,$AN:$AT,5,FALSE)</f>
        <v>8</v>
      </c>
      <c r="AK8" s="35">
        <f>(IF(E8&lt;&gt;"",VLOOKUP(E8,AN:AT,7,FALSE),"0")+(Q8*1000))</f>
        <v>140000</v>
      </c>
      <c r="AL8" s="35"/>
      <c r="AM8" s="29">
        <v>6</v>
      </c>
      <c r="AN8" s="89" t="s">
        <v>56</v>
      </c>
      <c r="AO8" s="54">
        <v>6</v>
      </c>
      <c r="AP8" s="54">
        <v>3</v>
      </c>
      <c r="AQ8" s="54">
        <v>3</v>
      </c>
      <c r="AR8" s="54">
        <v>8</v>
      </c>
      <c r="AS8" s="55" t="s">
        <v>134</v>
      </c>
      <c r="AT8" s="56">
        <v>60000</v>
      </c>
      <c r="AU8" s="56" t="s">
        <v>135</v>
      </c>
      <c r="AV8" s="56" t="s">
        <v>109</v>
      </c>
      <c r="AW8" s="56">
        <v>16</v>
      </c>
      <c r="AX8" s="90" t="s">
        <v>28</v>
      </c>
      <c r="AY8" s="34">
        <v>5</v>
      </c>
      <c r="AZ8" s="59" t="s">
        <v>31</v>
      </c>
      <c r="BA8" s="33">
        <v>50000</v>
      </c>
      <c r="BB8" s="33"/>
      <c r="BC8" s="36">
        <f t="shared" si="4"/>
        <v>6</v>
      </c>
      <c r="BD8" s="37" t="str">
        <f t="shared" si="0"/>
        <v>Werewolf</v>
      </c>
      <c r="BE8" s="38" t="str">
        <f>HLOOKUP(K$24,BH$4:CE$19,6,FALSE)</f>
        <v>Werewolf</v>
      </c>
      <c r="BF8" s="33"/>
      <c r="BH8" s="30" t="s">
        <v>106</v>
      </c>
      <c r="BI8" s="30" t="s">
        <v>136</v>
      </c>
      <c r="BJ8" s="6" t="s">
        <v>137</v>
      </c>
      <c r="BK8" s="6" t="s">
        <v>138</v>
      </c>
      <c r="BL8" s="30" t="s">
        <v>139</v>
      </c>
      <c r="BM8" s="6" t="s">
        <v>140</v>
      </c>
      <c r="BN8" s="30" t="s">
        <v>141</v>
      </c>
      <c r="BO8" s="30" t="s">
        <v>142</v>
      </c>
      <c r="BP8" s="30" t="s">
        <v>143</v>
      </c>
      <c r="BQ8" s="30" t="s">
        <v>144</v>
      </c>
      <c r="BR8" s="30" t="s">
        <v>145</v>
      </c>
      <c r="BS8" s="30" t="s">
        <v>146</v>
      </c>
      <c r="BT8" s="30" t="s">
        <v>147</v>
      </c>
      <c r="BU8" s="30" t="s">
        <v>148</v>
      </c>
      <c r="BV8" s="30" t="s">
        <v>149</v>
      </c>
      <c r="BW8" s="30" t="s">
        <v>150</v>
      </c>
      <c r="BX8" s="30" t="s">
        <v>136</v>
      </c>
      <c r="BY8" s="30" t="s">
        <v>151</v>
      </c>
      <c r="BZ8" s="30" t="s">
        <v>152</v>
      </c>
      <c r="CA8" s="30" t="s">
        <v>153</v>
      </c>
      <c r="CB8" s="30" t="s">
        <v>154</v>
      </c>
      <c r="CC8" s="30" t="s">
        <v>155</v>
      </c>
      <c r="CD8" s="30" t="s">
        <v>156</v>
      </c>
      <c r="CE8" s="30" t="s">
        <v>157</v>
      </c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</row>
    <row r="9" spans="2:109" ht="18" customHeight="1">
      <c r="B9" s="41"/>
      <c r="C9" s="76">
        <v>5</v>
      </c>
      <c r="D9" s="91" t="s">
        <v>158</v>
      </c>
      <c r="E9" s="77" t="str">
        <f>IF(AF9&lt;=1,"",VLOOKUP(AF9,BC:BD,2,FALSE))</f>
        <v>Wight°</v>
      </c>
      <c r="F9" s="78">
        <f>IF(E9&lt;&gt;"",VLOOKUP(E9,$AN:$AT,2,FALSE)+R9,"")</f>
        <v>6</v>
      </c>
      <c r="G9" s="78">
        <f>IF(E9&lt;&gt;"",VLOOKUP(E9,$AN:$AT,3,FALSE)+S9,"")</f>
        <v>3</v>
      </c>
      <c r="H9" s="78">
        <f>IF(E9&lt;&gt;"",VLOOKUP(E9,$AN:$AT,4,FALSE)+T9,"")</f>
        <v>3</v>
      </c>
      <c r="I9" s="78">
        <f>IF(E9&lt;&gt;"",VLOOKUP(E9,$AN:$AT,5,FALSE)+U9,"")</f>
        <v>8</v>
      </c>
      <c r="J9" s="79" t="str">
        <f>IF(E9="","",IF(COUNTIF(E5:E20,E9)&gt;VLOOKUP(E9,AN:AW,10,FALSE),"ERRORE! TROPPI GIOCATORI IN QUESTO RUOLO!",VLOOKUP(E9,AN:AT,6,FALSE)))</f>
        <v>Block, Regeneration</v>
      </c>
      <c r="K9" s="80" t="s">
        <v>159</v>
      </c>
      <c r="L9" s="81"/>
      <c r="M9" s="81"/>
      <c r="N9" s="82" t="str">
        <f t="shared" si="1"/>
        <v>1</v>
      </c>
      <c r="O9" s="82" t="str">
        <f>(IF(E9&lt;&gt;"",VLOOKUP(E9,AN:AV,8,FALSE),""))</f>
        <v>GS</v>
      </c>
      <c r="P9" s="82" t="str">
        <f>(IF(E9&lt;&gt;"",VLOOKUP(E9,AN:AV,9,FALSE),""))</f>
        <v>AP</v>
      </c>
      <c r="Q9" s="68">
        <v>20</v>
      </c>
      <c r="R9" s="83"/>
      <c r="S9" s="83"/>
      <c r="T9" s="83"/>
      <c r="U9" s="83"/>
      <c r="V9" s="84"/>
      <c r="W9" s="84">
        <v>2</v>
      </c>
      <c r="X9" s="84">
        <v>1</v>
      </c>
      <c r="Y9" s="84">
        <v>4</v>
      </c>
      <c r="Z9" s="84"/>
      <c r="AA9" s="71">
        <f t="shared" si="2"/>
        <v>13</v>
      </c>
      <c r="AB9" s="72">
        <f t="shared" si="5"/>
      </c>
      <c r="AC9" s="73">
        <f t="shared" si="3"/>
        <v>110000</v>
      </c>
      <c r="AD9" s="74"/>
      <c r="AE9" s="19"/>
      <c r="AF9" s="75">
        <v>4</v>
      </c>
      <c r="AG9" s="52">
        <f>VLOOKUP(E9,$AN:$AT,2,FALSE)</f>
        <v>6</v>
      </c>
      <c r="AH9" s="52">
        <f>VLOOKUP(E9,$AN:$AT,3,FALSE)</f>
        <v>3</v>
      </c>
      <c r="AI9" s="52">
        <f>VLOOKUP(E9,$AN:$AT,4,FALSE)</f>
        <v>3</v>
      </c>
      <c r="AJ9" s="52">
        <f>VLOOKUP(E9,$AN:$AT,5,FALSE)</f>
        <v>8</v>
      </c>
      <c r="AK9" s="35">
        <f>(IF(E9&lt;&gt;"",VLOOKUP(E9,AN:AT,7,FALSE),"0")+(Q9*1000))</f>
        <v>110000</v>
      </c>
      <c r="AL9" s="35"/>
      <c r="AM9" s="29">
        <v>7</v>
      </c>
      <c r="AN9" s="92" t="s">
        <v>82</v>
      </c>
      <c r="AO9" s="31">
        <v>5</v>
      </c>
      <c r="AP9" s="31">
        <v>4</v>
      </c>
      <c r="AQ9" s="31">
        <v>3</v>
      </c>
      <c r="AR9" s="31">
        <v>9</v>
      </c>
      <c r="AS9" s="32"/>
      <c r="AT9" s="33">
        <v>100000</v>
      </c>
      <c r="AU9" s="33" t="s">
        <v>135</v>
      </c>
      <c r="AV9" s="33" t="s">
        <v>109</v>
      </c>
      <c r="AW9" s="33">
        <v>4</v>
      </c>
      <c r="AX9" s="90"/>
      <c r="AY9" s="34">
        <v>6</v>
      </c>
      <c r="AZ9" s="59" t="s">
        <v>32</v>
      </c>
      <c r="BA9" s="33">
        <v>50000</v>
      </c>
      <c r="BB9" s="33"/>
      <c r="BC9" s="36">
        <f t="shared" si="4"/>
        <v>7</v>
      </c>
      <c r="BD9" s="37" t="str">
        <f t="shared" si="0"/>
        <v>*Count Luthor Von Drakenborg</v>
      </c>
      <c r="BE9" s="38" t="str">
        <f>HLOOKUP(K$24,BH$4:CE$19,7,FALSE)</f>
        <v>*Count Luthor Von Drakenborg</v>
      </c>
      <c r="BF9" s="33"/>
      <c r="BH9" s="30" t="s">
        <v>117</v>
      </c>
      <c r="BI9" s="30" t="s">
        <v>160</v>
      </c>
      <c r="BJ9" s="30" t="s">
        <v>161</v>
      </c>
      <c r="BK9" s="30" t="s">
        <v>162</v>
      </c>
      <c r="BL9" s="30" t="s">
        <v>163</v>
      </c>
      <c r="BM9" s="6" t="s">
        <v>164</v>
      </c>
      <c r="BN9" s="30" t="s">
        <v>165</v>
      </c>
      <c r="BO9" s="30" t="s">
        <v>166</v>
      </c>
      <c r="BP9" s="30" t="s">
        <v>167</v>
      </c>
      <c r="BQ9" s="30" t="s">
        <v>165</v>
      </c>
      <c r="BR9" s="6" t="s">
        <v>43</v>
      </c>
      <c r="BS9" s="30" t="s">
        <v>168</v>
      </c>
      <c r="BT9" s="93" t="s">
        <v>169</v>
      </c>
      <c r="BU9" s="30" t="s">
        <v>170</v>
      </c>
      <c r="BV9" s="30" t="s">
        <v>171</v>
      </c>
      <c r="BW9" s="30" t="s">
        <v>136</v>
      </c>
      <c r="BX9" s="30" t="s">
        <v>160</v>
      </c>
      <c r="BY9" s="30" t="s">
        <v>172</v>
      </c>
      <c r="BZ9" s="30" t="s">
        <v>173</v>
      </c>
      <c r="CA9" s="30" t="s">
        <v>147</v>
      </c>
      <c r="CB9" s="6" t="s">
        <v>174</v>
      </c>
      <c r="CC9" s="6" t="s">
        <v>175</v>
      </c>
      <c r="CD9" s="30" t="s">
        <v>147</v>
      </c>
      <c r="CE9" s="30" t="s">
        <v>176</v>
      </c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</row>
    <row r="10" spans="2:109" ht="18" customHeight="1">
      <c r="B10" s="41"/>
      <c r="C10" s="76">
        <v>6</v>
      </c>
      <c r="D10" s="61" t="s">
        <v>177</v>
      </c>
      <c r="E10" s="77" t="str">
        <f>IF(AF10&lt;=1,"",VLOOKUP(AF10,BC:BD,2,FALSE))</f>
        <v>Wight°</v>
      </c>
      <c r="F10" s="78">
        <f>IF(E10&lt;&gt;"",VLOOKUP(E10,$AN:$AT,2,FALSE)+R10,"")</f>
        <v>6</v>
      </c>
      <c r="G10" s="78">
        <f>IF(E10&lt;&gt;"",VLOOKUP(E10,$AN:$AT,3,FALSE)+S10,"")</f>
        <v>3</v>
      </c>
      <c r="H10" s="78">
        <f>IF(E10&lt;&gt;"",VLOOKUP(E10,$AN:$AT,4,FALSE)+T10,"")</f>
        <v>3</v>
      </c>
      <c r="I10" s="78">
        <f>IF(E10&lt;&gt;"",VLOOKUP(E10,$AN:$AT,5,FALSE)+U10,"")</f>
        <v>8</v>
      </c>
      <c r="J10" s="79" t="str">
        <f>IF(E10="","",IF(COUNTIF(E5:E20,E10)&gt;VLOOKUP(E10,AN:AW,10,FALSE),"ERRORE! TROPPI GIOCATORI IN QUESTO RUOLO!",VLOOKUP(E10,AN:AT,6,FALSE)))</f>
        <v>Block, Regeneration</v>
      </c>
      <c r="K10" s="80" t="s">
        <v>159</v>
      </c>
      <c r="L10" s="81"/>
      <c r="M10" s="81"/>
      <c r="N10" s="82" t="str">
        <f t="shared" si="1"/>
        <v>1</v>
      </c>
      <c r="O10" s="82" t="str">
        <f>(IF(E10&lt;&gt;"",VLOOKUP(E10,AN:AV,8,FALSE),""))</f>
        <v>GS</v>
      </c>
      <c r="P10" s="82" t="str">
        <f>(IF(E10&lt;&gt;"",VLOOKUP(E10,AN:AV,9,FALSE),""))</f>
        <v>AP</v>
      </c>
      <c r="Q10" s="68">
        <v>20</v>
      </c>
      <c r="R10" s="83"/>
      <c r="S10" s="83"/>
      <c r="T10" s="83"/>
      <c r="U10" s="83"/>
      <c r="V10" s="84"/>
      <c r="W10" s="84">
        <v>2</v>
      </c>
      <c r="X10" s="84">
        <v>1</v>
      </c>
      <c r="Y10" s="84">
        <v>2</v>
      </c>
      <c r="Z10" s="84">
        <v>1</v>
      </c>
      <c r="AA10" s="71">
        <f t="shared" si="2"/>
        <v>14</v>
      </c>
      <c r="AB10" s="72">
        <f t="shared" si="5"/>
      </c>
      <c r="AC10" s="73">
        <f t="shared" si="3"/>
        <v>110000</v>
      </c>
      <c r="AD10" s="74"/>
      <c r="AE10" s="19"/>
      <c r="AF10" s="75">
        <v>4</v>
      </c>
      <c r="AG10" s="52">
        <f>VLOOKUP(E10,$AN:$AT,2,FALSE)</f>
        <v>6</v>
      </c>
      <c r="AH10" s="52">
        <f>VLOOKUP(E10,$AN:$AT,3,FALSE)</f>
        <v>3</v>
      </c>
      <c r="AI10" s="52">
        <f>VLOOKUP(E10,$AN:$AT,4,FALSE)</f>
        <v>3</v>
      </c>
      <c r="AJ10" s="52">
        <f>VLOOKUP(E10,$AN:$AT,5,FALSE)</f>
        <v>8</v>
      </c>
      <c r="AK10" s="35">
        <f>(IF(E10&lt;&gt;"",VLOOKUP(E10,AN:AT,7,FALSE),"0")+(Q10*1000))</f>
        <v>110000</v>
      </c>
      <c r="AL10" s="35"/>
      <c r="AM10" s="29">
        <v>8</v>
      </c>
      <c r="AN10" s="85" t="s">
        <v>110</v>
      </c>
      <c r="AO10" s="86">
        <v>5</v>
      </c>
      <c r="AP10" s="86">
        <v>5</v>
      </c>
      <c r="AQ10" s="86">
        <v>2</v>
      </c>
      <c r="AR10" s="86">
        <v>8</v>
      </c>
      <c r="AS10" s="87" t="s">
        <v>178</v>
      </c>
      <c r="AT10" s="88">
        <v>150000</v>
      </c>
      <c r="AU10" s="88" t="s">
        <v>179</v>
      </c>
      <c r="AV10" s="88" t="s">
        <v>180</v>
      </c>
      <c r="AW10" s="88">
        <v>1</v>
      </c>
      <c r="AX10" s="90"/>
      <c r="AY10" s="34">
        <v>7</v>
      </c>
      <c r="AZ10" s="58" t="s">
        <v>33</v>
      </c>
      <c r="BA10" s="33">
        <v>50000</v>
      </c>
      <c r="BB10" s="33"/>
      <c r="BC10" s="36">
        <f t="shared" si="4"/>
        <v>8</v>
      </c>
      <c r="BD10" s="37" t="str">
        <f t="shared" si="0"/>
        <v>*Hack Enslash</v>
      </c>
      <c r="BE10" s="38" t="str">
        <f>HLOOKUP(K$24,BH$4:CE$19,8,FALSE)</f>
        <v>*Hack Enslash</v>
      </c>
      <c r="BF10" s="33"/>
      <c r="BH10" s="30" t="s">
        <v>147</v>
      </c>
      <c r="BI10" s="30" t="s">
        <v>161</v>
      </c>
      <c r="BJ10" s="30" t="s">
        <v>181</v>
      </c>
      <c r="BK10" s="30" t="s">
        <v>182</v>
      </c>
      <c r="BL10" s="30" t="s">
        <v>183</v>
      </c>
      <c r="BM10" s="30" t="s">
        <v>184</v>
      </c>
      <c r="BN10" s="30" t="s">
        <v>183</v>
      </c>
      <c r="BO10" s="30" t="s">
        <v>185</v>
      </c>
      <c r="BP10" s="30" t="s">
        <v>186</v>
      </c>
      <c r="BQ10" s="30" t="s">
        <v>183</v>
      </c>
      <c r="BR10" s="93" t="s">
        <v>187</v>
      </c>
      <c r="BS10" s="94" t="s">
        <v>188</v>
      </c>
      <c r="BT10" s="30" t="s">
        <v>189</v>
      </c>
      <c r="BU10" s="30" t="s">
        <v>130</v>
      </c>
      <c r="BV10" s="30" t="s">
        <v>190</v>
      </c>
      <c r="BW10" s="30" t="s">
        <v>160</v>
      </c>
      <c r="BX10" s="93" t="s">
        <v>191</v>
      </c>
      <c r="BY10" s="30" t="s">
        <v>192</v>
      </c>
      <c r="BZ10" s="30" t="s">
        <v>193</v>
      </c>
      <c r="CA10" s="93" t="s">
        <v>169</v>
      </c>
      <c r="CB10" s="30" t="s">
        <v>130</v>
      </c>
      <c r="CC10" s="93" t="s">
        <v>191</v>
      </c>
      <c r="CD10" s="95" t="s">
        <v>194</v>
      </c>
      <c r="CE10" s="30" t="s">
        <v>165</v>
      </c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</row>
    <row r="11" spans="2:109" ht="18" customHeight="1">
      <c r="B11" s="41"/>
      <c r="C11" s="76">
        <v>7</v>
      </c>
      <c r="D11" s="61" t="s">
        <v>195</v>
      </c>
      <c r="E11" s="77" t="str">
        <f>IF(AF11&lt;=1,"",VLOOKUP(AF11,BC:BD,2,FALSE))</f>
        <v>Ghoul°</v>
      </c>
      <c r="F11" s="78">
        <f>IF(E11&lt;&gt;"",VLOOKUP(E11,$AN:$AT,2,FALSE)+R11,"")</f>
        <v>7</v>
      </c>
      <c r="G11" s="78">
        <f>IF(E11&lt;&gt;"",VLOOKUP(E11,$AN:$AT,3,FALSE)+S11,"")</f>
        <v>3</v>
      </c>
      <c r="H11" s="78">
        <f>IF(E11&lt;&gt;"",VLOOKUP(E11,$AN:$AT,4,FALSE)+T11,"")</f>
        <v>3</v>
      </c>
      <c r="I11" s="78">
        <f>IF(E11&lt;&gt;"",VLOOKUP(E11,$AN:$AT,5,FALSE)+U11,"")</f>
        <v>7</v>
      </c>
      <c r="J11" s="79" t="str">
        <f>IF(E11="","",IF(COUNTIF(E5:E20,E11)&gt;VLOOKUP(E11,AN:AW,10,FALSE),"ERRORE! TROPPI GIOCATORI IN QUESTO RUOLO!",VLOOKUP(E11,AN:AT,6,FALSE)))</f>
        <v>Dodge</v>
      </c>
      <c r="K11" s="80" t="s">
        <v>196</v>
      </c>
      <c r="L11" s="81"/>
      <c r="M11" s="81"/>
      <c r="N11" s="82" t="str">
        <f t="shared" si="1"/>
        <v>1</v>
      </c>
      <c r="O11" s="82" t="str">
        <f>(IF(E11&lt;&gt;"",VLOOKUP(E11,AN:AV,8,FALSE),""))</f>
        <v>GA</v>
      </c>
      <c r="P11" s="82" t="str">
        <f>(IF(E11&lt;&gt;"",VLOOKUP(E11,AN:AV,9,FALSE),""))</f>
        <v>SP</v>
      </c>
      <c r="Q11" s="68">
        <v>20</v>
      </c>
      <c r="R11" s="83"/>
      <c r="S11" s="83"/>
      <c r="T11" s="83"/>
      <c r="U11" s="83"/>
      <c r="V11" s="84"/>
      <c r="W11" s="84">
        <v>1</v>
      </c>
      <c r="X11" s="84"/>
      <c r="Y11" s="84"/>
      <c r="Z11" s="84">
        <v>1</v>
      </c>
      <c r="AA11" s="71">
        <f t="shared" si="2"/>
        <v>6</v>
      </c>
      <c r="AB11" s="72">
        <f t="shared" si="5"/>
      </c>
      <c r="AC11" s="73">
        <f t="shared" si="3"/>
        <v>90000</v>
      </c>
      <c r="AD11" s="74"/>
      <c r="AE11" s="19"/>
      <c r="AF11" s="75">
        <v>3</v>
      </c>
      <c r="AG11" s="52">
        <f>VLOOKUP(E11,$AN:$AT,2,FALSE)</f>
        <v>7</v>
      </c>
      <c r="AH11" s="52">
        <f>VLOOKUP(E11,$AN:$AT,3,FALSE)</f>
        <v>3</v>
      </c>
      <c r="AI11" s="52">
        <f>VLOOKUP(E11,$AN:$AT,4,FALSE)</f>
        <v>3</v>
      </c>
      <c r="AJ11" s="52">
        <f>VLOOKUP(E11,$AN:$AT,5,FALSE)</f>
        <v>7</v>
      </c>
      <c r="AK11" s="35">
        <f>(IF(E11&lt;&gt;"",VLOOKUP(E11,AN:AT,7,FALSE),"0")+(Q11*1000))</f>
        <v>90000</v>
      </c>
      <c r="AL11" s="35"/>
      <c r="AM11" s="29">
        <v>9</v>
      </c>
      <c r="AN11" s="89" t="s">
        <v>57</v>
      </c>
      <c r="AO11" s="96">
        <v>6</v>
      </c>
      <c r="AP11" s="96">
        <v>3</v>
      </c>
      <c r="AQ11" s="96">
        <v>3</v>
      </c>
      <c r="AR11" s="96">
        <v>7</v>
      </c>
      <c r="AS11" s="55"/>
      <c r="AT11" s="97">
        <v>40000</v>
      </c>
      <c r="AU11" s="97" t="s">
        <v>25</v>
      </c>
      <c r="AV11" s="97" t="s">
        <v>26</v>
      </c>
      <c r="AW11" s="97">
        <v>16</v>
      </c>
      <c r="AX11" s="57" t="s">
        <v>29</v>
      </c>
      <c r="AY11" s="34">
        <v>8</v>
      </c>
      <c r="AZ11" s="59" t="s">
        <v>34</v>
      </c>
      <c r="BA11" s="33">
        <v>60000</v>
      </c>
      <c r="BB11" s="33"/>
      <c r="BC11" s="36">
        <f t="shared" si="4"/>
        <v>9</v>
      </c>
      <c r="BD11" s="37" t="str">
        <f t="shared" si="0"/>
        <v>*J Earlice</v>
      </c>
      <c r="BE11" s="38" t="str">
        <f>HLOOKUP(K$24,BH$4:CE$19,9,FALSE)</f>
        <v>*J Earlice</v>
      </c>
      <c r="BF11" s="33"/>
      <c r="BG11" s="34"/>
      <c r="BH11" s="30" t="s">
        <v>167</v>
      </c>
      <c r="BI11" s="30" t="s">
        <v>197</v>
      </c>
      <c r="BJ11" s="30" t="s">
        <v>167</v>
      </c>
      <c r="BK11" s="30" t="s">
        <v>198</v>
      </c>
      <c r="BL11" s="94" t="s">
        <v>199</v>
      </c>
      <c r="BM11" s="30" t="s">
        <v>200</v>
      </c>
      <c r="BN11" s="94" t="s">
        <v>201</v>
      </c>
      <c r="BO11" s="93" t="s">
        <v>191</v>
      </c>
      <c r="BP11" s="30" t="s">
        <v>202</v>
      </c>
      <c r="BQ11" s="30" t="s">
        <v>167</v>
      </c>
      <c r="BR11" s="30" t="s">
        <v>147</v>
      </c>
      <c r="BS11" s="95" t="s">
        <v>203</v>
      </c>
      <c r="BT11" s="30" t="s">
        <v>167</v>
      </c>
      <c r="BU11" s="30" t="s">
        <v>168</v>
      </c>
      <c r="BV11" s="30" t="s">
        <v>200</v>
      </c>
      <c r="BW11" s="30" t="s">
        <v>161</v>
      </c>
      <c r="BX11" s="30" t="s">
        <v>167</v>
      </c>
      <c r="BY11" s="93" t="s">
        <v>191</v>
      </c>
      <c r="BZ11" s="30" t="s">
        <v>204</v>
      </c>
      <c r="CA11" s="30" t="s">
        <v>189</v>
      </c>
      <c r="CB11" s="30" t="s">
        <v>168</v>
      </c>
      <c r="CC11" s="30" t="s">
        <v>193</v>
      </c>
      <c r="CD11" s="30" t="s">
        <v>167</v>
      </c>
      <c r="CE11" s="30" t="s">
        <v>183</v>
      </c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</row>
    <row r="12" spans="2:109" ht="18" customHeight="1">
      <c r="B12" s="41"/>
      <c r="C12" s="76">
        <v>8</v>
      </c>
      <c r="D12" s="61" t="s">
        <v>205</v>
      </c>
      <c r="E12" s="77" t="str">
        <f>IF(AF12&lt;=1,"",VLOOKUP(AF12,BC:BD,2,FALSE))</f>
        <v>Ghoul°</v>
      </c>
      <c r="F12" s="78">
        <f>IF(E12&lt;&gt;"",VLOOKUP(E12,$AN:$AT,2,FALSE)+R12,"")</f>
        <v>7</v>
      </c>
      <c r="G12" s="78">
        <f>IF(E12&lt;&gt;"",VLOOKUP(E12,$AN:$AT,3,FALSE)+S12,"")</f>
        <v>3</v>
      </c>
      <c r="H12" s="78">
        <f>IF(E12&lt;&gt;"",VLOOKUP(E12,$AN:$AT,4,FALSE)+T12,"")</f>
        <v>3</v>
      </c>
      <c r="I12" s="78">
        <f>IF(E12&lt;&gt;"",VLOOKUP(E12,$AN:$AT,5,FALSE)+U12,"")</f>
        <v>7</v>
      </c>
      <c r="J12" s="79" t="str">
        <f>IF(E12="","",IF(COUNTIF(E5:E20,E12)&gt;VLOOKUP(E12,AN:AW,10,FALSE),"ERRORE! TROPPI GIOCATORI IN QUESTO RUOLO!",VLOOKUP(E12,AN:AT,6,FALSE)))</f>
        <v>Dodge</v>
      </c>
      <c r="K12" s="80"/>
      <c r="L12" s="81"/>
      <c r="M12" s="81"/>
      <c r="N12" s="82">
        <f t="shared" si="1"/>
      </c>
      <c r="O12" s="82" t="str">
        <f>(IF(E12&lt;&gt;"",VLOOKUP(E12,AN:AV,8,FALSE),""))</f>
        <v>GA</v>
      </c>
      <c r="P12" s="82" t="str">
        <f>(IF(E12&lt;&gt;"",VLOOKUP(E12,AN:AV,9,FALSE),""))</f>
        <v>SP</v>
      </c>
      <c r="Q12" s="68"/>
      <c r="R12" s="83"/>
      <c r="S12" s="83"/>
      <c r="T12" s="83"/>
      <c r="U12" s="83"/>
      <c r="V12" s="84"/>
      <c r="W12" s="84"/>
      <c r="X12" s="84"/>
      <c r="Y12" s="84">
        <v>1</v>
      </c>
      <c r="Z12" s="84"/>
      <c r="AA12" s="71">
        <f t="shared" si="2"/>
        <v>2</v>
      </c>
      <c r="AB12" s="72">
        <f t="shared" si="5"/>
      </c>
      <c r="AC12" s="73">
        <f t="shared" si="3"/>
        <v>70000</v>
      </c>
      <c r="AD12" s="74"/>
      <c r="AE12" s="19"/>
      <c r="AF12" s="75">
        <v>3</v>
      </c>
      <c r="AG12" s="52">
        <f>VLOOKUP(E12,$AN:$AT,2,FALSE)</f>
        <v>7</v>
      </c>
      <c r="AH12" s="52">
        <f>VLOOKUP(E12,$AN:$AT,3,FALSE)</f>
        <v>3</v>
      </c>
      <c r="AI12" s="52">
        <f>VLOOKUP(E12,$AN:$AT,4,FALSE)</f>
        <v>3</v>
      </c>
      <c r="AJ12" s="52">
        <f>VLOOKUP(E12,$AN:$AT,5,FALSE)</f>
        <v>7</v>
      </c>
      <c r="AK12" s="35">
        <f>(IF(E12&lt;&gt;"",VLOOKUP(E12,AN:AT,7,FALSE),"0")+(Q12*1000))</f>
        <v>70000</v>
      </c>
      <c r="AL12" s="35"/>
      <c r="AM12" s="29">
        <v>10</v>
      </c>
      <c r="AN12" s="92" t="s">
        <v>83</v>
      </c>
      <c r="AO12" s="98">
        <v>4</v>
      </c>
      <c r="AP12" s="98">
        <v>3</v>
      </c>
      <c r="AQ12" s="98">
        <v>2</v>
      </c>
      <c r="AR12" s="98">
        <v>9</v>
      </c>
      <c r="AS12" s="32" t="s">
        <v>206</v>
      </c>
      <c r="AT12" s="99">
        <v>70000</v>
      </c>
      <c r="AU12" s="99" t="s">
        <v>108</v>
      </c>
      <c r="AV12" s="99" t="s">
        <v>207</v>
      </c>
      <c r="AW12" s="99">
        <v>6</v>
      </c>
      <c r="AX12" s="57"/>
      <c r="AY12" s="34">
        <v>9</v>
      </c>
      <c r="AZ12" s="59" t="s">
        <v>35</v>
      </c>
      <c r="BA12" s="33">
        <v>60000</v>
      </c>
      <c r="BB12" s="33"/>
      <c r="BC12" s="36">
        <f t="shared" si="4"/>
        <v>10</v>
      </c>
      <c r="BD12" s="37" t="str">
        <f t="shared" si="0"/>
        <v>*Ramtut III</v>
      </c>
      <c r="BE12" s="38" t="str">
        <f>HLOOKUP(K$24,BH$4:CE$19,10,FALSE)</f>
        <v>*Ramtut III</v>
      </c>
      <c r="BF12" s="33"/>
      <c r="BG12" s="34"/>
      <c r="BH12" s="30" t="s">
        <v>208</v>
      </c>
      <c r="BI12" s="30" t="s">
        <v>209</v>
      </c>
      <c r="BJ12" s="30" t="s">
        <v>210</v>
      </c>
      <c r="BK12" s="93" t="s">
        <v>191</v>
      </c>
      <c r="BL12" s="94" t="s">
        <v>201</v>
      </c>
      <c r="BM12" s="30" t="s">
        <v>211</v>
      </c>
      <c r="BN12" s="30" t="s">
        <v>212</v>
      </c>
      <c r="BO12" s="30" t="s">
        <v>213</v>
      </c>
      <c r="BP12" s="30" t="s">
        <v>214</v>
      </c>
      <c r="BQ12" s="95" t="s">
        <v>215</v>
      </c>
      <c r="BR12" s="93" t="s">
        <v>216</v>
      </c>
      <c r="BS12" s="30" t="s">
        <v>217</v>
      </c>
      <c r="BT12" s="30" t="s">
        <v>218</v>
      </c>
      <c r="BU12" s="95" t="s">
        <v>194</v>
      </c>
      <c r="BV12" s="30" t="s">
        <v>147</v>
      </c>
      <c r="BW12" s="30" t="s">
        <v>197</v>
      </c>
      <c r="BX12" s="30" t="s">
        <v>210</v>
      </c>
      <c r="BY12" s="30" t="s">
        <v>167</v>
      </c>
      <c r="BZ12" s="30" t="s">
        <v>219</v>
      </c>
      <c r="CA12" s="30" t="s">
        <v>167</v>
      </c>
      <c r="CB12" s="95" t="s">
        <v>194</v>
      </c>
      <c r="CC12" s="30" t="s">
        <v>204</v>
      </c>
      <c r="CD12" s="30" t="s">
        <v>220</v>
      </c>
      <c r="CE12" s="30" t="s">
        <v>212</v>
      </c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</row>
    <row r="13" spans="2:109" ht="18" customHeight="1">
      <c r="B13" s="41"/>
      <c r="C13" s="76">
        <v>9</v>
      </c>
      <c r="D13" s="61" t="s">
        <v>221</v>
      </c>
      <c r="E13" s="77" t="str">
        <f>IF(AF13&lt;=1,"",VLOOKUP(AF13,BC:BD,2,FALSE))</f>
        <v>Zombie°</v>
      </c>
      <c r="F13" s="78">
        <f>IF(E13&lt;&gt;"",VLOOKUP(E13,$AN:$AT,2,FALSE)+R13,"")</f>
        <v>4</v>
      </c>
      <c r="G13" s="78">
        <f>IF(E13&lt;&gt;"",VLOOKUP(E13,$AN:$AT,3,FALSE)+S13,"")</f>
        <v>3</v>
      </c>
      <c r="H13" s="78">
        <f>IF(E13&lt;&gt;"",VLOOKUP(E13,$AN:$AT,4,FALSE)+T13,"")</f>
        <v>2</v>
      </c>
      <c r="I13" s="78">
        <f>IF(E13&lt;&gt;"",VLOOKUP(E13,$AN:$AT,5,FALSE)+U13,"")</f>
        <v>8</v>
      </c>
      <c r="J13" s="79" t="str">
        <f>IF(E13="","",IF(COUNTIF(E5:E20,E13)&gt;VLOOKUP(E13,AN:AW,10,FALSE),"ERRORE! TROPPI GIOCATORI IN QUESTO RUOLO!",VLOOKUP(E13,AN:AT,6,FALSE)))</f>
        <v>Regeneration</v>
      </c>
      <c r="K13" s="80"/>
      <c r="L13" s="81"/>
      <c r="M13" s="81"/>
      <c r="N13" s="82">
        <f t="shared" si="1"/>
      </c>
      <c r="O13" s="82" t="str">
        <f>(IF(E13&lt;&gt;"",VLOOKUP(E13,AN:AV,8,FALSE),""))</f>
        <v>G</v>
      </c>
      <c r="P13" s="82" t="str">
        <f>(IF(E13&lt;&gt;"",VLOOKUP(E13,AN:AV,9,FALSE),""))</f>
        <v>ASP</v>
      </c>
      <c r="Q13" s="68"/>
      <c r="R13" s="83"/>
      <c r="S13" s="83"/>
      <c r="T13" s="83"/>
      <c r="U13" s="83"/>
      <c r="V13" s="84"/>
      <c r="W13" s="84"/>
      <c r="X13" s="84"/>
      <c r="Y13" s="84"/>
      <c r="Z13" s="84"/>
      <c r="AA13" s="71">
        <f t="shared" si="2"/>
        <v>0</v>
      </c>
      <c r="AB13" s="72">
        <f t="shared" si="5"/>
      </c>
      <c r="AC13" s="73">
        <f t="shared" si="3"/>
        <v>40000</v>
      </c>
      <c r="AD13" s="74"/>
      <c r="AE13" s="19"/>
      <c r="AF13" s="75">
        <v>2</v>
      </c>
      <c r="AG13" s="52">
        <f>VLOOKUP(E13,$AN:$AT,2,FALSE)</f>
        <v>4</v>
      </c>
      <c r="AH13" s="52">
        <f>VLOOKUP(E13,$AN:$AT,3,FALSE)</f>
        <v>3</v>
      </c>
      <c r="AI13" s="52">
        <f>VLOOKUP(E13,$AN:$AT,4,FALSE)</f>
        <v>2</v>
      </c>
      <c r="AJ13" s="52">
        <f>VLOOKUP(E13,$AN:$AT,5,FALSE)</f>
        <v>8</v>
      </c>
      <c r="AK13" s="35">
        <f>(IF(E13&lt;&gt;"",VLOOKUP(E13,AN:AT,7,FALSE),"0")+(Q13*1000))</f>
        <v>40000</v>
      </c>
      <c r="AL13" s="35"/>
      <c r="AM13" s="29">
        <v>11</v>
      </c>
      <c r="AN13" s="92" t="s">
        <v>111</v>
      </c>
      <c r="AO13" s="98">
        <v>6</v>
      </c>
      <c r="AP13" s="98">
        <v>4</v>
      </c>
      <c r="AQ13" s="98">
        <v>2</v>
      </c>
      <c r="AR13" s="98">
        <v>9</v>
      </c>
      <c r="AS13" s="32" t="s">
        <v>222</v>
      </c>
      <c r="AT13" s="99">
        <v>130000</v>
      </c>
      <c r="AU13" s="99" t="s">
        <v>108</v>
      </c>
      <c r="AV13" s="99" t="s">
        <v>109</v>
      </c>
      <c r="AW13" s="99">
        <v>2</v>
      </c>
      <c r="AX13" s="57"/>
      <c r="AY13" s="34">
        <v>10</v>
      </c>
      <c r="AZ13" s="59" t="s">
        <v>36</v>
      </c>
      <c r="BA13" s="33">
        <v>50000</v>
      </c>
      <c r="BB13" s="33"/>
      <c r="BC13" s="36">
        <f t="shared" si="4"/>
        <v>11</v>
      </c>
      <c r="BD13" s="37" t="str">
        <f t="shared" si="0"/>
        <v>*Setekh</v>
      </c>
      <c r="BE13" s="38" t="str">
        <f>HLOOKUP(K$24,BH$4:CE$19,11,FALSE)</f>
        <v>*Setekh</v>
      </c>
      <c r="BF13" s="33"/>
      <c r="BG13" s="34"/>
      <c r="BH13" s="30" t="s">
        <v>202</v>
      </c>
      <c r="BI13" s="93" t="s">
        <v>223</v>
      </c>
      <c r="BJ13" s="30" t="s">
        <v>224</v>
      </c>
      <c r="BK13" s="30" t="s">
        <v>156</v>
      </c>
      <c r="BL13" s="95" t="s">
        <v>203</v>
      </c>
      <c r="BM13" s="30" t="s">
        <v>225</v>
      </c>
      <c r="BN13" s="30" t="s">
        <v>167</v>
      </c>
      <c r="BO13" s="30" t="s">
        <v>167</v>
      </c>
      <c r="BP13" s="92" t="s">
        <v>226</v>
      </c>
      <c r="BQ13" s="30" t="s">
        <v>227</v>
      </c>
      <c r="BR13" s="30" t="s">
        <v>167</v>
      </c>
      <c r="BS13" s="30" t="s">
        <v>228</v>
      </c>
      <c r="BT13" s="30" t="s">
        <v>229</v>
      </c>
      <c r="BU13" s="30" t="s">
        <v>217</v>
      </c>
      <c r="BV13" s="95" t="s">
        <v>230</v>
      </c>
      <c r="BW13" s="30" t="s">
        <v>209</v>
      </c>
      <c r="BX13" s="30" t="s">
        <v>231</v>
      </c>
      <c r="BY13" s="30" t="s">
        <v>232</v>
      </c>
      <c r="BZ13" s="30" t="s">
        <v>233</v>
      </c>
      <c r="CA13" s="30" t="s">
        <v>218</v>
      </c>
      <c r="CB13" s="30" t="s">
        <v>217</v>
      </c>
      <c r="CC13" s="30" t="s">
        <v>167</v>
      </c>
      <c r="CD13" s="30" t="s">
        <v>234</v>
      </c>
      <c r="CE13" s="30" t="s">
        <v>167</v>
      </c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</row>
    <row r="14" spans="2:109" ht="18" customHeight="1">
      <c r="B14" s="41"/>
      <c r="C14" s="76">
        <v>10</v>
      </c>
      <c r="D14" s="61" t="s">
        <v>235</v>
      </c>
      <c r="E14" s="77" t="str">
        <f>IF(AF14&lt;=1,"",VLOOKUP(AF14,BC:BD,2,FALSE))</f>
        <v>Zombie°</v>
      </c>
      <c r="F14" s="78">
        <f>IF(E14&lt;&gt;"",VLOOKUP(E14,$AN:$AT,2,FALSE)+R14,"")</f>
        <v>4</v>
      </c>
      <c r="G14" s="78">
        <f>IF(E14&lt;&gt;"",VLOOKUP(E14,$AN:$AT,3,FALSE)+S14,"")</f>
        <v>3</v>
      </c>
      <c r="H14" s="78">
        <f>IF(E14&lt;&gt;"",VLOOKUP(E14,$AN:$AT,4,FALSE)+T14,"")</f>
        <v>2</v>
      </c>
      <c r="I14" s="78">
        <f>IF(E14&lt;&gt;"",VLOOKUP(E14,$AN:$AT,5,FALSE)+U14,"")</f>
        <v>8</v>
      </c>
      <c r="J14" s="79" t="str">
        <f>IF(E14="","",IF(COUNTIF(E5:E20,E14)&gt;VLOOKUP(E14,AN:AW,10,FALSE),"ERRORE! TROPPI GIOCATORI IN QUESTO RUOLO!",VLOOKUP(E14,AN:AT,6,FALSE)))</f>
        <v>Regeneration</v>
      </c>
      <c r="K14" s="80"/>
      <c r="L14" s="81"/>
      <c r="M14" s="81"/>
      <c r="N14" s="82">
        <f t="shared" si="1"/>
      </c>
      <c r="O14" s="82" t="str">
        <f>(IF(E14&lt;&gt;"",VLOOKUP(E14,AN:AV,8,FALSE),""))</f>
        <v>G</v>
      </c>
      <c r="P14" s="82" t="str">
        <f>(IF(E14&lt;&gt;"",VLOOKUP(E14,AN:AV,9,FALSE),""))</f>
        <v>ASP</v>
      </c>
      <c r="Q14" s="68"/>
      <c r="R14" s="83"/>
      <c r="S14" s="83"/>
      <c r="T14" s="83"/>
      <c r="U14" s="83"/>
      <c r="V14" s="84"/>
      <c r="W14" s="84"/>
      <c r="X14" s="84"/>
      <c r="Y14" s="84"/>
      <c r="Z14" s="84"/>
      <c r="AA14" s="71">
        <f t="shared" si="2"/>
        <v>0</v>
      </c>
      <c r="AB14" s="72">
        <f t="shared" si="5"/>
      </c>
      <c r="AC14" s="73">
        <f t="shared" si="3"/>
        <v>40000</v>
      </c>
      <c r="AD14" s="74"/>
      <c r="AE14" s="19"/>
      <c r="AF14" s="75">
        <v>2</v>
      </c>
      <c r="AG14" s="52">
        <f>VLOOKUP(E14,$AN:$AT,2,FALSE)</f>
        <v>4</v>
      </c>
      <c r="AH14" s="52">
        <f>VLOOKUP(E14,$AN:$AT,3,FALSE)</f>
        <v>3</v>
      </c>
      <c r="AI14" s="52">
        <f>VLOOKUP(E14,$AN:$AT,4,FALSE)</f>
        <v>2</v>
      </c>
      <c r="AJ14" s="52">
        <f>VLOOKUP(E14,$AN:$AT,5,FALSE)</f>
        <v>8</v>
      </c>
      <c r="AK14" s="35">
        <f>(IF(E14&lt;&gt;"",VLOOKUP(E14,AN:AT,7,FALSE),"0")+(Q14*1000))</f>
        <v>40000</v>
      </c>
      <c r="AL14" s="35"/>
      <c r="AM14" s="29">
        <v>12</v>
      </c>
      <c r="AN14" s="85" t="s">
        <v>137</v>
      </c>
      <c r="AO14" s="86">
        <v>5</v>
      </c>
      <c r="AP14" s="86">
        <v>5</v>
      </c>
      <c r="AQ14" s="86">
        <v>2</v>
      </c>
      <c r="AR14" s="86">
        <v>8</v>
      </c>
      <c r="AS14" s="87" t="s">
        <v>178</v>
      </c>
      <c r="AT14" s="88">
        <v>150000</v>
      </c>
      <c r="AU14" s="88" t="s">
        <v>236</v>
      </c>
      <c r="AV14" s="88" t="s">
        <v>237</v>
      </c>
      <c r="AW14" s="88">
        <v>1</v>
      </c>
      <c r="AX14" s="57"/>
      <c r="AY14" s="34">
        <v>11</v>
      </c>
      <c r="AZ14" s="59" t="s">
        <v>37</v>
      </c>
      <c r="BA14" s="33">
        <v>50000</v>
      </c>
      <c r="BB14" s="33"/>
      <c r="BC14" s="36">
        <f t="shared" si="4"/>
        <v>12</v>
      </c>
      <c r="BD14" s="37" t="str">
        <f t="shared" si="0"/>
        <v>*Wilhelm Chaney</v>
      </c>
      <c r="BE14" s="38" t="str">
        <f>HLOOKUP(K$24,BH$4:CE$19,12,FALSE)</f>
        <v>*Wilhelm Chaney</v>
      </c>
      <c r="BF14" s="33"/>
      <c r="BG14" s="34"/>
      <c r="BH14" s="30" t="s">
        <v>214</v>
      </c>
      <c r="BI14" s="30" t="s">
        <v>167</v>
      </c>
      <c r="BJ14" s="30" t="s">
        <v>238</v>
      </c>
      <c r="BK14" s="30" t="s">
        <v>193</v>
      </c>
      <c r="BL14" s="30" t="s">
        <v>167</v>
      </c>
      <c r="BM14" s="30" t="s">
        <v>167</v>
      </c>
      <c r="BN14" s="95" t="s">
        <v>215</v>
      </c>
      <c r="BO14" s="30" t="s">
        <v>210</v>
      </c>
      <c r="BP14" s="30"/>
      <c r="BQ14" s="30" t="s">
        <v>214</v>
      </c>
      <c r="BR14" s="30" t="s">
        <v>186</v>
      </c>
      <c r="BS14" s="30" t="s">
        <v>239</v>
      </c>
      <c r="BT14" s="30" t="s">
        <v>240</v>
      </c>
      <c r="BU14" s="30" t="s">
        <v>228</v>
      </c>
      <c r="BV14" s="30" t="s">
        <v>167</v>
      </c>
      <c r="BW14" s="93" t="s">
        <v>223</v>
      </c>
      <c r="BX14" s="30" t="s">
        <v>241</v>
      </c>
      <c r="BY14" s="30" t="s">
        <v>231</v>
      </c>
      <c r="BZ14" s="30" t="s">
        <v>167</v>
      </c>
      <c r="CA14" s="30" t="s">
        <v>229</v>
      </c>
      <c r="CB14" s="30" t="s">
        <v>228</v>
      </c>
      <c r="CC14" s="30" t="s">
        <v>210</v>
      </c>
      <c r="CD14"/>
      <c r="CE14" s="30" t="s">
        <v>202</v>
      </c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</row>
    <row r="15" spans="2:109" ht="18" customHeight="1">
      <c r="B15" s="41"/>
      <c r="C15" s="76">
        <v>11</v>
      </c>
      <c r="D15" s="61" t="s">
        <v>242</v>
      </c>
      <c r="E15" s="77" t="str">
        <f>IF(AF15&lt;=1,"",VLOOKUP(AF15,BC:BD,2,FALSE))</f>
        <v>Zombie°</v>
      </c>
      <c r="F15" s="78">
        <f>IF(E15&lt;&gt;"",VLOOKUP(E15,$AN:$AT,2,FALSE)+R15,"")</f>
        <v>4</v>
      </c>
      <c r="G15" s="78">
        <f>IF(E15&lt;&gt;"",VLOOKUP(E15,$AN:$AT,3,FALSE)+S15,"")</f>
        <v>3</v>
      </c>
      <c r="H15" s="78">
        <f>IF(E15&lt;&gt;"",VLOOKUP(E15,$AN:$AT,4,FALSE)+T15,"")</f>
        <v>2</v>
      </c>
      <c r="I15" s="78">
        <f>IF(E15&lt;&gt;"",VLOOKUP(E15,$AN:$AT,5,FALSE)+U15,"")</f>
        <v>8</v>
      </c>
      <c r="J15" s="79" t="str">
        <f>IF(E15="","",IF(COUNTIF(E5:E20,E15)&gt;VLOOKUP(E15,AN:AW,10,FALSE),"ERRORE! TROPPI GIOCATORI IN QUESTO RUOLO!",VLOOKUP(E15,AN:AT,6,FALSE)))</f>
        <v>Regeneration</v>
      </c>
      <c r="K15" s="80"/>
      <c r="L15" s="81"/>
      <c r="M15" s="81"/>
      <c r="N15" s="82">
        <f t="shared" si="1"/>
      </c>
      <c r="O15" s="82" t="str">
        <f>(IF(E15&lt;&gt;"",VLOOKUP(E15,AN:AV,8,FALSE),""))</f>
        <v>G</v>
      </c>
      <c r="P15" s="82" t="str">
        <f>(IF(E15&lt;&gt;"",VLOOKUP(E15,AN:AV,9,FALSE),""))</f>
        <v>ASP</v>
      </c>
      <c r="Q15" s="68"/>
      <c r="R15" s="83"/>
      <c r="S15" s="83"/>
      <c r="T15" s="83"/>
      <c r="U15" s="83"/>
      <c r="V15" s="84"/>
      <c r="W15" s="84"/>
      <c r="X15" s="84"/>
      <c r="Y15" s="84"/>
      <c r="Z15" s="84"/>
      <c r="AA15" s="71">
        <f t="shared" si="2"/>
        <v>0</v>
      </c>
      <c r="AB15" s="72">
        <f t="shared" si="5"/>
      </c>
      <c r="AC15" s="73">
        <f t="shared" si="3"/>
        <v>40000</v>
      </c>
      <c r="AD15" s="74"/>
      <c r="AE15" s="19"/>
      <c r="AF15" s="75">
        <v>2</v>
      </c>
      <c r="AG15" s="52">
        <f>VLOOKUP(E15,$AN:$AT,2,FALSE)</f>
        <v>4</v>
      </c>
      <c r="AH15" s="52">
        <f>VLOOKUP(E15,$AN:$AT,3,FALSE)</f>
        <v>3</v>
      </c>
      <c r="AI15" s="52">
        <f>VLOOKUP(E15,$AN:$AT,4,FALSE)</f>
        <v>2</v>
      </c>
      <c r="AJ15" s="52">
        <f>VLOOKUP(E15,$AN:$AT,5,FALSE)</f>
        <v>8</v>
      </c>
      <c r="AK15" s="35">
        <f>(IF(E15&lt;&gt;"",VLOOKUP(E15,AN:AT,7,FALSE),"0")+(Q15*1000))</f>
        <v>40000</v>
      </c>
      <c r="AL15" s="35"/>
      <c r="AM15" s="29">
        <v>13</v>
      </c>
      <c r="AN15" s="30" t="s">
        <v>58</v>
      </c>
      <c r="AO15" s="31">
        <v>6</v>
      </c>
      <c r="AP15" s="31">
        <v>3</v>
      </c>
      <c r="AQ15" s="31">
        <v>3</v>
      </c>
      <c r="AR15" s="31">
        <v>8</v>
      </c>
      <c r="AS15" s="32"/>
      <c r="AT15" s="33">
        <v>50000</v>
      </c>
      <c r="AU15" s="33" t="s">
        <v>243</v>
      </c>
      <c r="AV15" s="33" t="s">
        <v>244</v>
      </c>
      <c r="AW15" s="33">
        <v>12</v>
      </c>
      <c r="AX15" s="100" t="s">
        <v>30</v>
      </c>
      <c r="AY15" s="34">
        <v>12</v>
      </c>
      <c r="AZ15" s="58" t="s">
        <v>38</v>
      </c>
      <c r="BA15" s="33">
        <v>70000</v>
      </c>
      <c r="BB15" s="33"/>
      <c r="BC15" s="36">
        <f t="shared" si="4"/>
        <v>13</v>
      </c>
      <c r="BD15" s="37" t="str">
        <f t="shared" si="0"/>
        <v>Zombie Journeyman°</v>
      </c>
      <c r="BE15" s="38" t="str">
        <f>HLOOKUP(K$24,BH$4:CE$19,13,FALSE)</f>
        <v>Zombie Journeyman°</v>
      </c>
      <c r="BF15" s="33"/>
      <c r="BG15" s="34"/>
      <c r="BH15" s="92" t="s">
        <v>245</v>
      </c>
      <c r="BI15" s="92" t="s">
        <v>246</v>
      </c>
      <c r="BJ15" s="92" t="s">
        <v>247</v>
      </c>
      <c r="BK15" s="30" t="s">
        <v>167</v>
      </c>
      <c r="BL15" s="30" t="s">
        <v>208</v>
      </c>
      <c r="BM15" s="30" t="s">
        <v>214</v>
      </c>
      <c r="BN15" s="30" t="s">
        <v>248</v>
      </c>
      <c r="BO15" s="30" t="s">
        <v>232</v>
      </c>
      <c r="BP15" s="30"/>
      <c r="BQ15" s="30" t="s">
        <v>249</v>
      </c>
      <c r="BR15" s="30" t="s">
        <v>214</v>
      </c>
      <c r="BS15" s="30" t="s">
        <v>250</v>
      </c>
      <c r="BT15" s="30"/>
      <c r="BU15" s="30" t="s">
        <v>220</v>
      </c>
      <c r="BV15" s="30" t="s">
        <v>220</v>
      </c>
      <c r="BW15" s="30" t="s">
        <v>167</v>
      </c>
      <c r="BX15"/>
      <c r="BY15" s="30" t="s">
        <v>251</v>
      </c>
      <c r="BZ15" s="30" t="s">
        <v>252</v>
      </c>
      <c r="CA15" s="30" t="s">
        <v>253</v>
      </c>
      <c r="CB15" s="30" t="s">
        <v>239</v>
      </c>
      <c r="CC15" s="30" t="s">
        <v>252</v>
      </c>
      <c r="CD15"/>
      <c r="CE15" s="30" t="s">
        <v>214</v>
      </c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</row>
    <row r="16" spans="2:109" ht="18" customHeight="1">
      <c r="B16" s="41"/>
      <c r="C16" s="76">
        <v>12</v>
      </c>
      <c r="D16" s="61"/>
      <c r="E16" s="77">
        <f>IF(AF16&lt;=1,"",VLOOKUP(AF16,BC:BD,2,FALSE))</f>
      </c>
      <c r="F16" s="78">
        <f>IF(E16&lt;&gt;"",VLOOKUP(E16,$AN:$AT,2,FALSE)+R16,"")</f>
      </c>
      <c r="G16" s="78">
        <f>IF(E16&lt;&gt;"",VLOOKUP(E16,$AN:$AT,3,FALSE)+S16,"")</f>
      </c>
      <c r="H16" s="78">
        <f>IF(E16&lt;&gt;"",VLOOKUP(E16,$AN:$AT,4,FALSE)+T16,"")</f>
      </c>
      <c r="I16" s="78">
        <f>IF(E16&lt;&gt;"",VLOOKUP(E16,$AN:$AT,5,FALSE)+U16,"")</f>
      </c>
      <c r="J16" s="79">
        <f>IF(E16="","",IF(COUNTIF(E5:E20,E16)&gt;VLOOKUP(E16,AN:AW,10,FALSE),"ERRORE! TROPPI GIOCATORI IN QUESTO RUOLO!",VLOOKUP(E16,AN:AT,6,FALSE)))</f>
      </c>
      <c r="K16" s="80"/>
      <c r="L16" s="81"/>
      <c r="M16" s="81"/>
      <c r="N16" s="82">
        <f t="shared" si="1"/>
      </c>
      <c r="O16" s="82">
        <f>(IF(E16&lt;&gt;"",VLOOKUP(E16,AN:AV,8,FALSE),""))</f>
      </c>
      <c r="P16" s="82">
        <f>(IF(E16&lt;&gt;"",VLOOKUP(E16,AN:AV,9,FALSE),""))</f>
      </c>
      <c r="Q16" s="68"/>
      <c r="R16" s="83"/>
      <c r="S16" s="83"/>
      <c r="T16" s="83"/>
      <c r="U16" s="83"/>
      <c r="V16" s="84"/>
      <c r="W16" s="84"/>
      <c r="X16" s="84"/>
      <c r="Y16" s="84"/>
      <c r="Z16" s="84"/>
      <c r="AA16" s="71">
        <f t="shared" si="2"/>
        <v>0</v>
      </c>
      <c r="AB16" s="72">
        <f t="shared" si="5"/>
      </c>
      <c r="AC16" s="73">
        <f t="shared" si="3"/>
        <v>0</v>
      </c>
      <c r="AD16" s="74"/>
      <c r="AE16" s="19"/>
      <c r="AF16" s="75">
        <v>1</v>
      </c>
      <c r="AG16" s="52" t="e">
        <f>VLOOKUP(E16,$AN:$AT,2,FALSE)</f>
        <v>#N/A</v>
      </c>
      <c r="AH16" s="52" t="e">
        <f>VLOOKUP(E16,$AN:$AT,3,FALSE)</f>
        <v>#N/A</v>
      </c>
      <c r="AI16" s="52" t="e">
        <f>VLOOKUP(E16,$AN:$AT,4,FALSE)</f>
        <v>#N/A</v>
      </c>
      <c r="AJ16" s="52" t="e">
        <f>VLOOKUP(E16,$AN:$AT,5,FALSE)</f>
        <v>#N/A</v>
      </c>
      <c r="AK16" s="35">
        <f>(IF(E16&lt;&gt;"",VLOOKUP(E16,AN:AT,7,FALSE),"0")+(Q16*1000))</f>
        <v>0</v>
      </c>
      <c r="AL16" s="35"/>
      <c r="AM16" s="29">
        <v>14</v>
      </c>
      <c r="AN16" s="30" t="s">
        <v>84</v>
      </c>
      <c r="AO16" s="31">
        <v>6</v>
      </c>
      <c r="AP16" s="31">
        <v>2</v>
      </c>
      <c r="AQ16" s="31">
        <v>3</v>
      </c>
      <c r="AR16" s="31">
        <v>7</v>
      </c>
      <c r="AS16" s="32" t="s">
        <v>254</v>
      </c>
      <c r="AT16" s="33">
        <v>40000</v>
      </c>
      <c r="AU16" s="33" t="s">
        <v>255</v>
      </c>
      <c r="AV16" s="33" t="s">
        <v>256</v>
      </c>
      <c r="AW16" s="33">
        <v>1</v>
      </c>
      <c r="AX16" s="100"/>
      <c r="AY16" s="34">
        <v>13</v>
      </c>
      <c r="AZ16" s="58" t="s">
        <v>39</v>
      </c>
      <c r="BA16" s="33">
        <v>60000</v>
      </c>
      <c r="BB16" s="33"/>
      <c r="BC16" s="36">
        <f t="shared" si="4"/>
      </c>
      <c r="BD16" s="37">
        <f t="shared" si="0"/>
      </c>
      <c r="BE16" s="38">
        <f>HLOOKUP(K$24,BH$4:CE$19,14,FALSE)</f>
        <v>0</v>
      </c>
      <c r="BF16" s="33"/>
      <c r="BG16" s="34"/>
      <c r="BI16" s="30"/>
      <c r="BJ16"/>
      <c r="BK16" s="30" t="s">
        <v>251</v>
      </c>
      <c r="BL16" s="30" t="s">
        <v>257</v>
      </c>
      <c r="BM16" s="92" t="s">
        <v>258</v>
      </c>
      <c r="BN16" s="30"/>
      <c r="BO16" s="30" t="s">
        <v>231</v>
      </c>
      <c r="BP16" s="30"/>
      <c r="BQ16" s="30"/>
      <c r="BR16" s="30" t="s">
        <v>259</v>
      </c>
      <c r="BS16"/>
      <c r="BT16" s="30"/>
      <c r="BU16" s="30" t="s">
        <v>260</v>
      </c>
      <c r="BV16" s="30" t="s">
        <v>214</v>
      </c>
      <c r="BW16" s="30" t="s">
        <v>261</v>
      </c>
      <c r="BX16"/>
      <c r="BY16" s="30" t="s">
        <v>262</v>
      </c>
      <c r="BZ16" s="30" t="s">
        <v>263</v>
      </c>
      <c r="CA16" s="30"/>
      <c r="CB16" s="30" t="s">
        <v>264</v>
      </c>
      <c r="CC16" s="30" t="s">
        <v>265</v>
      </c>
      <c r="CD16"/>
      <c r="CE16" s="30" t="s">
        <v>266</v>
      </c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</row>
    <row r="17" spans="2:109" ht="18" customHeight="1">
      <c r="B17" s="41"/>
      <c r="C17" s="76">
        <v>13</v>
      </c>
      <c r="D17" s="61"/>
      <c r="E17" s="77">
        <f>IF(AF17&lt;=1,"",VLOOKUP(AF17,BC:BD,2,FALSE))</f>
      </c>
      <c r="F17" s="78">
        <f>IF(E17&lt;&gt;"",VLOOKUP(E17,$AN:$AT,2,FALSE)+R17,"")</f>
      </c>
      <c r="G17" s="78">
        <f>IF(E17&lt;&gt;"",VLOOKUP(E17,$AN:$AT,3,FALSE)+S17,"")</f>
      </c>
      <c r="H17" s="78">
        <f>IF(E17&lt;&gt;"",VLOOKUP(E17,$AN:$AT,4,FALSE)+T17,"")</f>
      </c>
      <c r="I17" s="78">
        <f>IF(E17&lt;&gt;"",VLOOKUP(E17,$AN:$AT,5,FALSE)+U17,"")</f>
      </c>
      <c r="J17" s="79">
        <f>IF(E17="","",IF(COUNTIF(E5:E20,E17)&gt;VLOOKUP(E17,AN:AW,10,FALSE),"ERRORE! TROPPI GIOCATORI IN QUESTO RUOLO!",VLOOKUP(E17,AN:AT,6,FALSE)))</f>
      </c>
      <c r="K17" s="80"/>
      <c r="L17" s="81"/>
      <c r="M17" s="81"/>
      <c r="N17" s="82">
        <f t="shared" si="1"/>
      </c>
      <c r="O17" s="82">
        <f>(IF(E17&lt;&gt;"",VLOOKUP(E17,AN:AV,8,FALSE),""))</f>
      </c>
      <c r="P17" s="82">
        <f>(IF(E17&lt;&gt;"",VLOOKUP(E17,AN:AV,9,FALSE),""))</f>
      </c>
      <c r="Q17" s="68"/>
      <c r="R17" s="83"/>
      <c r="S17" s="83"/>
      <c r="T17" s="83"/>
      <c r="U17" s="83"/>
      <c r="V17" s="84"/>
      <c r="W17" s="84"/>
      <c r="X17" s="84"/>
      <c r="Y17" s="84"/>
      <c r="Z17" s="84"/>
      <c r="AA17" s="71">
        <f t="shared" si="2"/>
        <v>0</v>
      </c>
      <c r="AB17" s="72">
        <f t="shared" si="5"/>
      </c>
      <c r="AC17" s="73">
        <f t="shared" si="3"/>
        <v>0</v>
      </c>
      <c r="AD17" s="74"/>
      <c r="AE17" s="19"/>
      <c r="AF17" s="75">
        <v>1</v>
      </c>
      <c r="AG17" s="52" t="e">
        <f>VLOOKUP(E17,$AN:$AT,2,FALSE)</f>
        <v>#N/A</v>
      </c>
      <c r="AH17" s="52" t="e">
        <f>VLOOKUP(E17,$AN:$AT,3,FALSE)</f>
        <v>#N/A</v>
      </c>
      <c r="AI17" s="52" t="e">
        <f>VLOOKUP(E17,$AN:$AT,4,FALSE)</f>
        <v>#N/A</v>
      </c>
      <c r="AJ17" s="52" t="e">
        <f>VLOOKUP(E17,$AN:$AT,5,FALSE)</f>
        <v>#N/A</v>
      </c>
      <c r="AK17" s="35">
        <f>(IF(E17&lt;&gt;"",VLOOKUP(E17,AN:AT,7,FALSE),"0")+(Q17*1000))</f>
        <v>0</v>
      </c>
      <c r="AL17" s="35"/>
      <c r="AM17" s="29">
        <v>15</v>
      </c>
      <c r="AN17" s="30" t="s">
        <v>112</v>
      </c>
      <c r="AO17" s="31">
        <v>7</v>
      </c>
      <c r="AP17" s="31">
        <v>3</v>
      </c>
      <c r="AQ17" s="31">
        <v>3</v>
      </c>
      <c r="AR17" s="31">
        <v>7</v>
      </c>
      <c r="AS17" s="32" t="s">
        <v>267</v>
      </c>
      <c r="AT17" s="33">
        <v>50000</v>
      </c>
      <c r="AU17" s="33" t="s">
        <v>268</v>
      </c>
      <c r="AV17" s="33" t="s">
        <v>26</v>
      </c>
      <c r="AW17" s="33">
        <v>1</v>
      </c>
      <c r="AX17" s="100"/>
      <c r="AY17" s="34">
        <v>14</v>
      </c>
      <c r="AZ17" s="58" t="s">
        <v>40</v>
      </c>
      <c r="BA17" s="33">
        <v>70000</v>
      </c>
      <c r="BB17" s="33"/>
      <c r="BC17" s="36">
        <f t="shared" si="4"/>
      </c>
      <c r="BD17" s="37">
        <f t="shared" si="0"/>
      </c>
      <c r="BE17" s="38">
        <f>HLOOKUP(K$24,BH$4:CE$19,15,FALSE)</f>
        <v>0</v>
      </c>
      <c r="BF17" s="33"/>
      <c r="BG17" s="34"/>
      <c r="BI17" s="30"/>
      <c r="BJ17"/>
      <c r="BK17" s="30" t="s">
        <v>238</v>
      </c>
      <c r="BL17" s="30"/>
      <c r="BM17" s="30"/>
      <c r="BN17" s="30"/>
      <c r="BO17" s="30" t="s">
        <v>269</v>
      </c>
      <c r="BP17" s="30"/>
      <c r="BQ17" s="30"/>
      <c r="BR17" s="30"/>
      <c r="BS17" s="30"/>
      <c r="BT17" s="30"/>
      <c r="BU17"/>
      <c r="BV17" s="92" t="s">
        <v>270</v>
      </c>
      <c r="BW17" s="30"/>
      <c r="BX17"/>
      <c r="BY17" s="30" t="s">
        <v>271</v>
      </c>
      <c r="BZ17" s="30"/>
      <c r="CA17" s="30"/>
      <c r="CB17" s="30" t="s">
        <v>272</v>
      </c>
      <c r="CC17"/>
      <c r="CD17" s="30"/>
      <c r="CE17" s="3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</row>
    <row r="18" spans="2:109" ht="18" customHeight="1">
      <c r="B18" s="41"/>
      <c r="C18" s="76">
        <v>14</v>
      </c>
      <c r="D18" s="61"/>
      <c r="E18" s="77">
        <f>IF(AF18&lt;=1,"",VLOOKUP(AF18,BC:BD,2,FALSE))</f>
      </c>
      <c r="F18" s="78">
        <f>IF(E18&lt;&gt;"",VLOOKUP(E18,$AN:$AT,2,FALSE)+R18,"")</f>
      </c>
      <c r="G18" s="78">
        <f>IF(E18&lt;&gt;"",VLOOKUP(E18,$AN:$AT,3,FALSE)+S18,"")</f>
      </c>
      <c r="H18" s="78">
        <f>IF(E18&lt;&gt;"",VLOOKUP(E18,$AN:$AT,4,FALSE)+T18,"")</f>
      </c>
      <c r="I18" s="78">
        <f>IF(E18&lt;&gt;"",VLOOKUP(E18,$AN:$AT,5,FALSE)+U18,"")</f>
      </c>
      <c r="J18" s="79">
        <f>IF(E18="","",IF(COUNTIF(E5:E20,E18)&gt;VLOOKUP(E18,AN:AW,10,FALSE),"ERRORE! TROPPI GIOCATORI IN QUESTO RUOLO!",VLOOKUP(E18,AN:AT,6,FALSE)))</f>
      </c>
      <c r="K18" s="80"/>
      <c r="L18" s="81"/>
      <c r="M18" s="81"/>
      <c r="N18" s="82">
        <f t="shared" si="1"/>
      </c>
      <c r="O18" s="82">
        <f>(IF(E18&lt;&gt;"",VLOOKUP(E18,AN:AV,8,FALSE),""))</f>
      </c>
      <c r="P18" s="82">
        <f>(IF(E18&lt;&gt;"",VLOOKUP(E18,AN:AV,9,FALSE),""))</f>
      </c>
      <c r="Q18" s="68"/>
      <c r="R18" s="83"/>
      <c r="S18" s="83"/>
      <c r="T18" s="83"/>
      <c r="U18" s="83"/>
      <c r="V18" s="84"/>
      <c r="W18" s="84"/>
      <c r="X18" s="84"/>
      <c r="Y18" s="84"/>
      <c r="Z18" s="84"/>
      <c r="AA18" s="71">
        <f t="shared" si="2"/>
        <v>0</v>
      </c>
      <c r="AB18" s="72">
        <f t="shared" si="5"/>
      </c>
      <c r="AC18" s="73">
        <f t="shared" si="3"/>
        <v>0</v>
      </c>
      <c r="AD18" s="74"/>
      <c r="AE18" s="19"/>
      <c r="AF18" s="75">
        <v>1</v>
      </c>
      <c r="AG18" s="52" t="e">
        <f>VLOOKUP(E18,$AN:$AT,2,FALSE)</f>
        <v>#N/A</v>
      </c>
      <c r="AH18" s="52" t="e">
        <f>VLOOKUP(E18,$AN:$AT,3,FALSE)</f>
        <v>#N/A</v>
      </c>
      <c r="AI18" s="52" t="e">
        <f>VLOOKUP(E18,$AN:$AT,4,FALSE)</f>
        <v>#N/A</v>
      </c>
      <c r="AJ18" s="52" t="e">
        <f>VLOOKUP(E18,$AN:$AT,5,FALSE)</f>
        <v>#N/A</v>
      </c>
      <c r="AK18" s="35">
        <f>(IF(E18&lt;&gt;"",VLOOKUP(E18,AN:AT,7,FALSE),"0")+(Q18*1000))</f>
        <v>0</v>
      </c>
      <c r="AL18" s="35"/>
      <c r="AM18" s="29">
        <v>16</v>
      </c>
      <c r="AN18" s="30" t="s">
        <v>138</v>
      </c>
      <c r="AO18" s="31">
        <v>6</v>
      </c>
      <c r="AP18" s="31">
        <v>3</v>
      </c>
      <c r="AQ18" s="31">
        <v>4</v>
      </c>
      <c r="AR18" s="31">
        <v>8</v>
      </c>
      <c r="AS18" s="32" t="s">
        <v>267</v>
      </c>
      <c r="AT18" s="33">
        <v>70000</v>
      </c>
      <c r="AU18" s="33" t="s">
        <v>273</v>
      </c>
      <c r="AV18" s="33" t="s">
        <v>81</v>
      </c>
      <c r="AW18" s="33">
        <v>1</v>
      </c>
      <c r="AX18" s="100"/>
      <c r="AY18" s="34">
        <v>15</v>
      </c>
      <c r="AZ18" s="59" t="s">
        <v>41</v>
      </c>
      <c r="BA18" s="33">
        <v>60000</v>
      </c>
      <c r="BB18" s="33"/>
      <c r="BC18" s="36">
        <f t="shared" si="4"/>
      </c>
      <c r="BD18" s="37">
        <f t="shared" si="0"/>
      </c>
      <c r="BE18" s="38">
        <f>HLOOKUP(K$24,BH$4:CE$19,16,FALSE)</f>
        <v>0</v>
      </c>
      <c r="BF18" s="33"/>
      <c r="BG18" s="34"/>
      <c r="BI18" s="30"/>
      <c r="BJ18"/>
      <c r="BK18" s="30" t="s">
        <v>274</v>
      </c>
      <c r="BL18" s="30"/>
      <c r="BM18" s="30"/>
      <c r="BN18" s="30"/>
      <c r="BO18" s="30"/>
      <c r="BP18" s="30"/>
      <c r="BQ18" s="30"/>
      <c r="BR18" s="30"/>
      <c r="BS18" s="30"/>
      <c r="BT18" s="30"/>
      <c r="BU18"/>
      <c r="BV18" s="30"/>
      <c r="BW18" s="30"/>
      <c r="BX18" s="30"/>
      <c r="BY18" s="30"/>
      <c r="BZ18" s="30"/>
      <c r="CA18" s="30"/>
      <c r="CB18"/>
      <c r="CC18"/>
      <c r="CD18" s="30"/>
      <c r="CE18" s="3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</row>
    <row r="19" spans="2:109" ht="18" customHeight="1">
      <c r="B19" s="41"/>
      <c r="C19" s="76">
        <v>15</v>
      </c>
      <c r="D19" s="61"/>
      <c r="E19" s="77">
        <f>IF(AF19&lt;=1,"",VLOOKUP(AF19,BC:BD,2,FALSE))</f>
      </c>
      <c r="F19" s="78">
        <f>IF(E19&lt;&gt;"",VLOOKUP(E19,$AN:$AT,2,FALSE)+R19,"")</f>
      </c>
      <c r="G19" s="78">
        <f>IF(E19&lt;&gt;"",VLOOKUP(E19,$AN:$AT,3,FALSE)+S19,"")</f>
      </c>
      <c r="H19" s="78">
        <f>IF(E19&lt;&gt;"",VLOOKUP(E19,$AN:$AT,4,FALSE)+T19,"")</f>
      </c>
      <c r="I19" s="78">
        <f>IF(E19&lt;&gt;"",VLOOKUP(E19,$AN:$AT,5,FALSE)+U19,"")</f>
      </c>
      <c r="J19" s="79">
        <f>IF(E19="","",IF(COUNTIF(E5:E20,E19)&gt;VLOOKUP(E19,AN:AW,10,FALSE),"ERRORE! TROPPI GIOCATORI IN QUESTO RUOLO!",VLOOKUP(E19,AN:AT,6,FALSE)))</f>
      </c>
      <c r="K19" s="80"/>
      <c r="L19" s="81"/>
      <c r="M19" s="81"/>
      <c r="N19" s="82">
        <f t="shared" si="1"/>
      </c>
      <c r="O19" s="82">
        <f>(IF(E19&lt;&gt;"",VLOOKUP(E19,AN:AV,8,FALSE),""))</f>
      </c>
      <c r="P19" s="82">
        <f>(IF(E19&lt;&gt;"",VLOOKUP(E19,AN:AV,9,FALSE),""))</f>
      </c>
      <c r="Q19" s="68"/>
      <c r="R19" s="83"/>
      <c r="S19" s="83"/>
      <c r="T19" s="83"/>
      <c r="U19" s="83"/>
      <c r="V19" s="84"/>
      <c r="W19" s="84"/>
      <c r="X19" s="84"/>
      <c r="Y19" s="84"/>
      <c r="Z19" s="84"/>
      <c r="AA19" s="71">
        <f t="shared" si="2"/>
        <v>0</v>
      </c>
      <c r="AB19" s="72">
        <f t="shared" si="5"/>
      </c>
      <c r="AC19" s="73">
        <f t="shared" si="3"/>
        <v>0</v>
      </c>
      <c r="AD19" s="74"/>
      <c r="AE19" s="19"/>
      <c r="AF19" s="75">
        <v>1</v>
      </c>
      <c r="AG19" s="52" t="e">
        <f>VLOOKUP(E19,$AN:$AT,2,FALSE)</f>
        <v>#N/A</v>
      </c>
      <c r="AH19" s="52" t="e">
        <f>VLOOKUP(E19,$AN:$AT,3,FALSE)</f>
        <v>#N/A</v>
      </c>
      <c r="AI19" s="52" t="e">
        <f>VLOOKUP(E19,$AN:$AT,4,FALSE)</f>
        <v>#N/A</v>
      </c>
      <c r="AJ19" s="52" t="e">
        <f>VLOOKUP(E19,$AN:$AT,5,FALSE)</f>
        <v>#N/A</v>
      </c>
      <c r="AK19" s="35">
        <f>(IF(E19&lt;&gt;"",VLOOKUP(E19,AN:AT,7,FALSE),"0")+(Q19*1000))</f>
        <v>0</v>
      </c>
      <c r="AL19" s="35"/>
      <c r="AM19" s="29">
        <v>17</v>
      </c>
      <c r="AN19" s="30" t="s">
        <v>162</v>
      </c>
      <c r="AO19" s="31">
        <v>4</v>
      </c>
      <c r="AP19" s="31">
        <v>5</v>
      </c>
      <c r="AQ19" s="31">
        <v>1</v>
      </c>
      <c r="AR19" s="31">
        <v>9</v>
      </c>
      <c r="AS19" s="32" t="s">
        <v>275</v>
      </c>
      <c r="AT19" s="33">
        <v>110000</v>
      </c>
      <c r="AU19" s="33" t="s">
        <v>236</v>
      </c>
      <c r="AV19" s="33" t="s">
        <v>237</v>
      </c>
      <c r="AW19" s="33">
        <v>1</v>
      </c>
      <c r="AX19" s="100"/>
      <c r="AY19" s="34">
        <v>16</v>
      </c>
      <c r="AZ19" s="58" t="s">
        <v>42</v>
      </c>
      <c r="BA19" s="33">
        <v>70000</v>
      </c>
      <c r="BB19" s="33"/>
      <c r="BC19" s="34"/>
      <c r="BD19" s="33"/>
      <c r="BE19" s="38"/>
      <c r="BF19" s="33"/>
      <c r="BG19" s="34"/>
      <c r="BI19" s="30"/>
      <c r="BJ19" s="40"/>
      <c r="BK19"/>
      <c r="BL19" s="30"/>
      <c r="BM19" s="40"/>
      <c r="BN19" s="30"/>
      <c r="BO19" s="39"/>
      <c r="BP19" s="39"/>
      <c r="BQ19" s="30"/>
      <c r="BR19" s="40"/>
      <c r="BS19" s="30"/>
      <c r="BT19" s="30"/>
      <c r="BU19"/>
      <c r="BV19" s="40"/>
      <c r="BW19" s="30"/>
      <c r="BX19" s="30"/>
      <c r="BY19" s="40"/>
      <c r="BZ19" s="30"/>
      <c r="CA19" s="30"/>
      <c r="CB19"/>
      <c r="CC19"/>
      <c r="CD19" s="30"/>
      <c r="CE19" s="3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</row>
    <row r="20" spans="2:109" ht="18" customHeight="1">
      <c r="B20" s="41"/>
      <c r="C20" s="101">
        <v>16</v>
      </c>
      <c r="D20" s="61"/>
      <c r="E20" s="102">
        <f>IF(AF20&lt;=1,"",VLOOKUP(AF20,BC:BD,2,FALSE))</f>
      </c>
      <c r="F20" s="103">
        <f>IF(E20&lt;&gt;"",VLOOKUP(E20,$AN:$AT,2,FALSE)+R20,"")</f>
      </c>
      <c r="G20" s="103">
        <f>IF(E20&lt;&gt;"",VLOOKUP(E20,$AN:$AT,3,FALSE)+S20,"")</f>
      </c>
      <c r="H20" s="103">
        <f>IF(E20&lt;&gt;"",VLOOKUP(E20,$AN:$AT,4,FALSE)+T20,"")</f>
      </c>
      <c r="I20" s="103">
        <f>IF(E20&lt;&gt;"",VLOOKUP(E20,$AN:$AT,5,FALSE)+U20,"")</f>
      </c>
      <c r="J20" s="104">
        <f>IF(E20="","",IF(COUNTIF(E5:E20,E20)&gt;VLOOKUP(E20,AN:AW,10,FALSE),"ERRORE! TROPPI GIOCATORI IN QUESTO RUOLO!",VLOOKUP(E20,AN:AT,6,FALSE)))</f>
      </c>
      <c r="K20" s="105"/>
      <c r="L20" s="106"/>
      <c r="M20" s="106"/>
      <c r="N20" s="107">
        <f t="shared" si="1"/>
      </c>
      <c r="O20" s="107">
        <f>(IF(E20&lt;&gt;"",VLOOKUP(E20,AN:AV,8,FALSE),""))</f>
      </c>
      <c r="P20" s="107">
        <f>(IF(E20&lt;&gt;"",VLOOKUP(E20,AN:AV,9,FALSE),""))</f>
      </c>
      <c r="Q20" s="68"/>
      <c r="R20" s="108"/>
      <c r="S20" s="108"/>
      <c r="T20" s="108"/>
      <c r="U20" s="108"/>
      <c r="V20" s="109"/>
      <c r="W20" s="109"/>
      <c r="X20" s="109"/>
      <c r="Y20" s="109"/>
      <c r="Z20" s="109"/>
      <c r="AA20" s="71">
        <f t="shared" si="2"/>
        <v>0</v>
      </c>
      <c r="AB20" s="72">
        <f t="shared" si="5"/>
      </c>
      <c r="AC20" s="73">
        <f t="shared" si="3"/>
        <v>0</v>
      </c>
      <c r="AD20" s="74"/>
      <c r="AE20" s="19"/>
      <c r="AF20" s="75">
        <v>1</v>
      </c>
      <c r="AG20" s="52" t="e">
        <f>VLOOKUP(E20,$AN:$AT,2,FALSE)</f>
        <v>#N/A</v>
      </c>
      <c r="AH20" s="52" t="e">
        <f>VLOOKUP(E20,$AN:$AT,3,FALSE)</f>
        <v>#N/A</v>
      </c>
      <c r="AI20" s="52" t="e">
        <f>VLOOKUP(E20,$AN:$AT,4,FALSE)</f>
        <v>#N/A</v>
      </c>
      <c r="AJ20" s="52" t="e">
        <f>VLOOKUP(E20,$AN:$AT,5,FALSE)</f>
        <v>#N/A</v>
      </c>
      <c r="AK20" s="35">
        <f>(IF(E20&lt;&gt;"",VLOOKUP(E20,AN:AT,7,FALSE),"0")+(Q20*1000))</f>
        <v>0</v>
      </c>
      <c r="AL20" s="35"/>
      <c r="AM20" s="29">
        <v>18</v>
      </c>
      <c r="AN20" s="30" t="s">
        <v>182</v>
      </c>
      <c r="AO20" s="31">
        <v>5</v>
      </c>
      <c r="AP20" s="31">
        <v>5</v>
      </c>
      <c r="AQ20" s="31">
        <v>2</v>
      </c>
      <c r="AR20" s="31">
        <v>9</v>
      </c>
      <c r="AS20" s="32" t="s">
        <v>276</v>
      </c>
      <c r="AT20" s="33">
        <v>140000</v>
      </c>
      <c r="AU20" s="33" t="s">
        <v>236</v>
      </c>
      <c r="AV20" s="33" t="s">
        <v>237</v>
      </c>
      <c r="AW20" s="33">
        <v>1</v>
      </c>
      <c r="AX20" s="100"/>
      <c r="AY20" s="34">
        <v>17</v>
      </c>
      <c r="AZ20" s="58" t="s">
        <v>43</v>
      </c>
      <c r="BA20" s="33">
        <v>70000</v>
      </c>
      <c r="BB20" s="33"/>
      <c r="BC20" s="34"/>
      <c r="BD20" s="33"/>
      <c r="BE20" s="38"/>
      <c r="BF20" s="33"/>
      <c r="BG20" s="34"/>
      <c r="BI20" s="39"/>
      <c r="BJ20" s="40"/>
      <c r="BK20"/>
      <c r="BL20" s="39"/>
      <c r="BM20" s="40"/>
      <c r="BN20" s="39"/>
      <c r="BO20" s="39"/>
      <c r="BP20" s="39"/>
      <c r="BQ20" s="39"/>
      <c r="BR20" s="40"/>
      <c r="BS20" s="30"/>
      <c r="BT20" s="30"/>
      <c r="BU20" s="40"/>
      <c r="BV20" s="40"/>
      <c r="BW20" s="40"/>
      <c r="BX20" s="30"/>
      <c r="BY20" s="40"/>
      <c r="BZ20" s="30"/>
      <c r="CA20" s="30"/>
      <c r="CB20" s="39"/>
      <c r="CC20"/>
      <c r="CD20" s="110"/>
      <c r="CE20" s="39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</row>
    <row r="21" spans="2:109" ht="17.25" customHeight="1">
      <c r="B21" s="41"/>
      <c r="C21" s="111" t="s">
        <v>277</v>
      </c>
      <c r="D21" s="111"/>
      <c r="E21" s="111" t="s">
        <v>278</v>
      </c>
      <c r="F21" s="111"/>
      <c r="G21" s="111"/>
      <c r="H21" s="111"/>
      <c r="I21" s="111"/>
      <c r="J21" s="112" t="s">
        <v>279</v>
      </c>
      <c r="K21" s="113">
        <f>ROUNDDOWN((AB28/10000),0)+ROUNDDOWN((SUM(AA5:AA20)/5),0)</f>
        <v>143</v>
      </c>
      <c r="L21" s="114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6" t="s">
        <v>280</v>
      </c>
      <c r="AB21" s="117">
        <f>SUM(AC5:AC20)</f>
        <v>1050000</v>
      </c>
      <c r="AC21" s="117"/>
      <c r="AD21" s="50"/>
      <c r="AE21" s="28"/>
      <c r="AF21" s="19"/>
      <c r="AG21" s="19"/>
      <c r="AH21" s="19"/>
      <c r="AI21" s="19"/>
      <c r="AJ21" s="19"/>
      <c r="AK21" s="19"/>
      <c r="AL21" s="19"/>
      <c r="AM21" s="29">
        <v>19</v>
      </c>
      <c r="AN21" s="85" t="s">
        <v>198</v>
      </c>
      <c r="AO21" s="86">
        <v>5</v>
      </c>
      <c r="AP21" s="86">
        <v>5</v>
      </c>
      <c r="AQ21" s="86">
        <v>2</v>
      </c>
      <c r="AR21" s="86">
        <v>8</v>
      </c>
      <c r="AS21" s="87" t="s">
        <v>178</v>
      </c>
      <c r="AT21" s="88">
        <v>150000</v>
      </c>
      <c r="AU21" s="88" t="s">
        <v>236</v>
      </c>
      <c r="AV21" s="88" t="s">
        <v>237</v>
      </c>
      <c r="AW21" s="88">
        <v>1</v>
      </c>
      <c r="AX21" s="100"/>
      <c r="AY21" s="34">
        <v>18</v>
      </c>
      <c r="AZ21" s="58" t="s">
        <v>44</v>
      </c>
      <c r="BA21" s="33">
        <v>60000</v>
      </c>
      <c r="BB21" s="33"/>
      <c r="BC21" s="34"/>
      <c r="BD21" s="33"/>
      <c r="BE21" s="38"/>
      <c r="BF21" s="33"/>
      <c r="BG21" s="34"/>
      <c r="BH21" s="30"/>
      <c r="BI21" s="39"/>
      <c r="BJ21" s="40"/>
      <c r="BK21" s="40"/>
      <c r="BL21" s="39"/>
      <c r="BM21" s="40"/>
      <c r="BN21" s="39"/>
      <c r="BO21" s="39"/>
      <c r="BP21" s="39"/>
      <c r="BQ21" s="39"/>
      <c r="BR21" s="40"/>
      <c r="BS21" s="39"/>
      <c r="BT21" s="40"/>
      <c r="BU21" s="40"/>
      <c r="BV21" s="40"/>
      <c r="BW21" s="40"/>
      <c r="BX21" s="40"/>
      <c r="BY21" s="40"/>
      <c r="BZ21" s="40"/>
      <c r="CA21" s="40"/>
      <c r="CB21" s="39"/>
      <c r="CC21" s="39"/>
      <c r="CD21" s="40"/>
      <c r="CE21" s="39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</row>
    <row r="22" spans="2:109" ht="17.25" customHeight="1">
      <c r="B22" s="41"/>
      <c r="C22" s="118"/>
      <c r="D22" s="118"/>
      <c r="E22" s="119" t="s">
        <v>281</v>
      </c>
      <c r="F22" s="119"/>
      <c r="G22" s="119"/>
      <c r="H22" s="119"/>
      <c r="I22" s="119"/>
      <c r="J22" s="120" t="s">
        <v>282</v>
      </c>
      <c r="K22" s="121" t="s">
        <v>283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 t="s">
        <v>284</v>
      </c>
      <c r="V22" s="125">
        <v>3</v>
      </c>
      <c r="W22" s="126" t="s">
        <v>285</v>
      </c>
      <c r="X22" s="127">
        <f>IF(K24&lt;&gt;"",VLOOKUP(K24,AZ4:BA27,2,FALSE),0)</f>
        <v>70000</v>
      </c>
      <c r="Y22" s="127"/>
      <c r="Z22" s="127"/>
      <c r="AA22" s="128" t="s">
        <v>286</v>
      </c>
      <c r="AB22" s="129">
        <f>V22*X22</f>
        <v>210000</v>
      </c>
      <c r="AC22" s="129"/>
      <c r="AD22" s="50"/>
      <c r="AE22" s="28"/>
      <c r="AF22" s="19"/>
      <c r="AG22" s="19"/>
      <c r="AH22" s="19"/>
      <c r="AI22" s="19"/>
      <c r="AJ22" s="19"/>
      <c r="AK22" s="19"/>
      <c r="AL22" s="19"/>
      <c r="AM22" s="29">
        <v>20</v>
      </c>
      <c r="AN22" s="53" t="s">
        <v>59</v>
      </c>
      <c r="AO22" s="54">
        <v>6</v>
      </c>
      <c r="AP22" s="54">
        <v>3</v>
      </c>
      <c r="AQ22" s="54">
        <v>4</v>
      </c>
      <c r="AR22" s="54">
        <v>8</v>
      </c>
      <c r="AS22" s="55"/>
      <c r="AT22" s="56">
        <v>70000</v>
      </c>
      <c r="AU22" s="56" t="s">
        <v>80</v>
      </c>
      <c r="AV22" s="56" t="s">
        <v>81</v>
      </c>
      <c r="AW22" s="56">
        <v>16</v>
      </c>
      <c r="AX22" s="90" t="s">
        <v>31</v>
      </c>
      <c r="AY22" s="34">
        <v>19</v>
      </c>
      <c r="AZ22" s="59" t="s">
        <v>45</v>
      </c>
      <c r="BA22" s="33">
        <v>60000</v>
      </c>
      <c r="BB22" s="33"/>
      <c r="BC22" s="34"/>
      <c r="BD22" s="33"/>
      <c r="BE22" s="38"/>
      <c r="BF22" s="33"/>
      <c r="BG22" s="34"/>
      <c r="BH22" s="39"/>
      <c r="BI22" s="39"/>
      <c r="BJ22" s="40"/>
      <c r="BK22" s="40"/>
      <c r="BL22" s="39"/>
      <c r="BM22" s="40"/>
      <c r="BN22" s="39"/>
      <c r="BO22" s="39"/>
      <c r="BP22" s="39"/>
      <c r="BQ22" s="39"/>
      <c r="BR22" s="40"/>
      <c r="BS22" s="39"/>
      <c r="BT22" s="40"/>
      <c r="BU22" s="40"/>
      <c r="BV22" s="40"/>
      <c r="BW22" s="40"/>
      <c r="BX22" s="40"/>
      <c r="BY22" s="40"/>
      <c r="BZ22" s="40"/>
      <c r="CA22" s="40"/>
      <c r="CB22" s="39"/>
      <c r="CC22" s="39"/>
      <c r="CD22" s="40"/>
      <c r="CE22" s="39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</row>
    <row r="23" spans="2:109" ht="17.25" customHeight="1">
      <c r="B23" s="41"/>
      <c r="C23" s="130"/>
      <c r="D23" s="130"/>
      <c r="E23" s="119" t="s">
        <v>287</v>
      </c>
      <c r="F23" s="119"/>
      <c r="G23" s="119"/>
      <c r="H23" s="119"/>
      <c r="I23" s="119"/>
      <c r="J23" s="131" t="s">
        <v>288</v>
      </c>
      <c r="K23" s="121" t="s">
        <v>289</v>
      </c>
      <c r="L23" s="132"/>
      <c r="M23" s="133"/>
      <c r="N23" s="133"/>
      <c r="O23" s="133"/>
      <c r="P23" s="133"/>
      <c r="Q23" s="133"/>
      <c r="R23" s="133"/>
      <c r="S23" s="133"/>
      <c r="T23" s="133"/>
      <c r="U23" s="134" t="s">
        <v>290</v>
      </c>
      <c r="V23" s="135">
        <v>4</v>
      </c>
      <c r="W23" s="136" t="s">
        <v>285</v>
      </c>
      <c r="X23" s="137">
        <v>10000</v>
      </c>
      <c r="Y23" s="137"/>
      <c r="Z23" s="137"/>
      <c r="AA23" s="138" t="s">
        <v>286</v>
      </c>
      <c r="AB23" s="139">
        <f>V23*X23</f>
        <v>40000</v>
      </c>
      <c r="AC23" s="139"/>
      <c r="AD23" s="50"/>
      <c r="AE23" s="28"/>
      <c r="AF23" s="19"/>
      <c r="AG23" s="19"/>
      <c r="AH23" s="19"/>
      <c r="AI23" s="19"/>
      <c r="AJ23" s="19"/>
      <c r="AK23" s="19"/>
      <c r="AL23" s="19"/>
      <c r="AM23" s="29">
        <v>21</v>
      </c>
      <c r="AN23" s="30" t="s">
        <v>85</v>
      </c>
      <c r="AO23" s="31">
        <v>7</v>
      </c>
      <c r="AP23" s="31">
        <v>3</v>
      </c>
      <c r="AQ23" s="31">
        <v>4</v>
      </c>
      <c r="AR23" s="31">
        <v>7</v>
      </c>
      <c r="AS23" s="32" t="s">
        <v>291</v>
      </c>
      <c r="AT23" s="33">
        <v>80000</v>
      </c>
      <c r="AU23" s="33" t="s">
        <v>180</v>
      </c>
      <c r="AV23" s="33" t="s">
        <v>236</v>
      </c>
      <c r="AW23" s="33">
        <v>2</v>
      </c>
      <c r="AX23" s="90"/>
      <c r="AY23" s="34">
        <v>20</v>
      </c>
      <c r="AZ23" s="58" t="s">
        <v>46</v>
      </c>
      <c r="BA23" s="33">
        <v>50000</v>
      </c>
      <c r="BB23" s="33"/>
      <c r="BC23" s="34"/>
      <c r="BD23" s="33"/>
      <c r="BE23" s="38"/>
      <c r="BF23" s="33"/>
      <c r="BG23" s="34"/>
      <c r="BH23" s="39"/>
      <c r="BI23" s="39"/>
      <c r="BJ23" s="40"/>
      <c r="BK23" s="40"/>
      <c r="BL23" s="39"/>
      <c r="BM23" s="40"/>
      <c r="BN23" s="39"/>
      <c r="BO23" s="39"/>
      <c r="BP23" s="39"/>
      <c r="BQ23" s="39"/>
      <c r="BR23" s="40"/>
      <c r="BS23" s="39"/>
      <c r="BT23" s="40"/>
      <c r="BU23" s="40"/>
      <c r="BV23" s="40"/>
      <c r="BW23" s="40"/>
      <c r="BX23" s="40"/>
      <c r="BY23" s="40"/>
      <c r="BZ23" s="40"/>
      <c r="CA23" s="40"/>
      <c r="CB23" s="39"/>
      <c r="CC23" s="39"/>
      <c r="CD23" s="40"/>
      <c r="CE23" s="39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</row>
    <row r="24" spans="2:109" ht="17.25" customHeight="1">
      <c r="B24" s="41"/>
      <c r="C24" s="130"/>
      <c r="D24" s="130"/>
      <c r="E24" s="119" t="s">
        <v>292</v>
      </c>
      <c r="F24" s="119"/>
      <c r="G24" s="119"/>
      <c r="H24" s="119"/>
      <c r="I24" s="119"/>
      <c r="J24" s="131" t="s">
        <v>293</v>
      </c>
      <c r="K24" s="140" t="str">
        <f>VLOOKUP(AG24,AY4:AZ27,2,FALSE)</f>
        <v>Necromantic</v>
      </c>
      <c r="L24" s="132"/>
      <c r="M24" s="133"/>
      <c r="N24" s="133"/>
      <c r="O24" s="133"/>
      <c r="P24" s="133"/>
      <c r="Q24" s="133"/>
      <c r="R24" s="133"/>
      <c r="S24" s="133"/>
      <c r="T24" s="133"/>
      <c r="U24" s="134" t="s">
        <v>294</v>
      </c>
      <c r="V24" s="135">
        <v>0</v>
      </c>
      <c r="W24" s="136" t="s">
        <v>285</v>
      </c>
      <c r="X24" s="137">
        <v>10000</v>
      </c>
      <c r="Y24" s="137"/>
      <c r="Z24" s="137"/>
      <c r="AA24" s="138" t="s">
        <v>286</v>
      </c>
      <c r="AB24" s="139">
        <f>V24*X24</f>
        <v>0</v>
      </c>
      <c r="AC24" s="139"/>
      <c r="AD24" s="50"/>
      <c r="AE24" s="28"/>
      <c r="AF24" s="19"/>
      <c r="AG24" s="75">
        <v>14</v>
      </c>
      <c r="AH24" s="19"/>
      <c r="AI24" s="19"/>
      <c r="AJ24" s="19"/>
      <c r="AK24" s="19"/>
      <c r="AL24" s="19"/>
      <c r="AM24" s="29">
        <v>22</v>
      </c>
      <c r="AN24" s="30" t="s">
        <v>113</v>
      </c>
      <c r="AO24" s="31">
        <v>6</v>
      </c>
      <c r="AP24" s="31">
        <v>3</v>
      </c>
      <c r="AQ24" s="31">
        <v>4</v>
      </c>
      <c r="AR24" s="31">
        <v>7</v>
      </c>
      <c r="AS24" s="32" t="s">
        <v>295</v>
      </c>
      <c r="AT24" s="33">
        <v>90000</v>
      </c>
      <c r="AU24" s="33" t="s">
        <v>80</v>
      </c>
      <c r="AV24" s="33" t="s">
        <v>81</v>
      </c>
      <c r="AW24" s="33">
        <v>2</v>
      </c>
      <c r="AX24" s="90"/>
      <c r="AY24" s="34">
        <v>21</v>
      </c>
      <c r="AZ24" s="58" t="s">
        <v>47</v>
      </c>
      <c r="BA24" s="33">
        <v>70000</v>
      </c>
      <c r="BB24" s="33"/>
      <c r="BC24" s="34"/>
      <c r="BD24" s="33"/>
      <c r="BE24" s="38"/>
      <c r="BF24" s="33"/>
      <c r="BG24" s="34"/>
      <c r="BH24" s="39"/>
      <c r="BI24" s="39"/>
      <c r="BJ24" s="40"/>
      <c r="BK24" s="40"/>
      <c r="BL24" s="39"/>
      <c r="BM24" s="40"/>
      <c r="BN24" s="39"/>
      <c r="BO24" s="39"/>
      <c r="BP24" s="39"/>
      <c r="BQ24" s="39"/>
      <c r="BR24" s="40"/>
      <c r="BS24" s="39"/>
      <c r="BT24" s="40"/>
      <c r="BU24" s="40"/>
      <c r="BV24" s="40"/>
      <c r="BW24" s="40"/>
      <c r="BX24" s="40"/>
      <c r="BY24" s="40"/>
      <c r="BZ24" s="40"/>
      <c r="CA24" s="40"/>
      <c r="CB24" s="39"/>
      <c r="CC24" s="39"/>
      <c r="CD24" s="40"/>
      <c r="CE24" s="39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</row>
    <row r="25" spans="2:109" ht="17.25" customHeight="1">
      <c r="B25" s="41"/>
      <c r="C25" s="130"/>
      <c r="D25" s="130"/>
      <c r="E25" s="119" t="s">
        <v>296</v>
      </c>
      <c r="F25" s="119"/>
      <c r="G25" s="119"/>
      <c r="H25" s="119"/>
      <c r="I25" s="119"/>
      <c r="J25" s="141" t="s">
        <v>297</v>
      </c>
      <c r="K25" s="142" t="s">
        <v>298</v>
      </c>
      <c r="L25" s="132"/>
      <c r="M25" s="133"/>
      <c r="N25" s="133"/>
      <c r="O25" s="133"/>
      <c r="P25" s="133"/>
      <c r="Q25" s="133"/>
      <c r="R25" s="133"/>
      <c r="S25" s="133"/>
      <c r="T25" s="133"/>
      <c r="U25" s="134" t="s">
        <v>299</v>
      </c>
      <c r="V25" s="135">
        <v>0</v>
      </c>
      <c r="W25" s="136" t="s">
        <v>285</v>
      </c>
      <c r="X25" s="137">
        <v>10000</v>
      </c>
      <c r="Y25" s="137"/>
      <c r="Z25" s="137"/>
      <c r="AA25" s="138" t="s">
        <v>286</v>
      </c>
      <c r="AB25" s="139">
        <f>V25*X25</f>
        <v>0</v>
      </c>
      <c r="AC25" s="139"/>
      <c r="AD25" s="50"/>
      <c r="AE25" s="28"/>
      <c r="AF25" s="19"/>
      <c r="AG25" s="19"/>
      <c r="AH25" s="19"/>
      <c r="AI25" s="19"/>
      <c r="AJ25" s="19"/>
      <c r="AK25" s="19"/>
      <c r="AL25" s="19"/>
      <c r="AM25" s="29">
        <v>23</v>
      </c>
      <c r="AN25" s="30" t="s">
        <v>139</v>
      </c>
      <c r="AO25" s="31">
        <v>7</v>
      </c>
      <c r="AP25" s="31">
        <v>3</v>
      </c>
      <c r="AQ25" s="31">
        <v>4</v>
      </c>
      <c r="AR25" s="31">
        <v>8</v>
      </c>
      <c r="AS25" s="32" t="s">
        <v>133</v>
      </c>
      <c r="AT25" s="33">
        <v>100000</v>
      </c>
      <c r="AU25" s="33" t="s">
        <v>80</v>
      </c>
      <c r="AV25" s="33" t="s">
        <v>81</v>
      </c>
      <c r="AW25" s="33">
        <v>4</v>
      </c>
      <c r="AX25" s="90"/>
      <c r="AY25" s="34">
        <v>22</v>
      </c>
      <c r="AZ25" s="58" t="s">
        <v>48</v>
      </c>
      <c r="BA25" s="33">
        <v>70000</v>
      </c>
      <c r="BB25" s="33"/>
      <c r="BC25" s="34"/>
      <c r="BD25" s="33"/>
      <c r="BE25" s="38"/>
      <c r="BF25" s="33"/>
      <c r="BG25" s="34"/>
      <c r="BH25" s="39"/>
      <c r="BI25" s="39"/>
      <c r="BJ25" s="40"/>
      <c r="BK25" s="40"/>
      <c r="BL25" s="39"/>
      <c r="BM25" s="40"/>
      <c r="BN25" s="39"/>
      <c r="BO25" s="39"/>
      <c r="BP25" s="39"/>
      <c r="BQ25" s="39"/>
      <c r="BR25" s="40"/>
      <c r="BS25" s="39"/>
      <c r="BT25" s="40"/>
      <c r="BU25" s="40"/>
      <c r="BV25" s="40"/>
      <c r="BW25" s="40"/>
      <c r="BX25" s="40"/>
      <c r="BY25" s="40"/>
      <c r="BZ25" s="40"/>
      <c r="CA25" s="40"/>
      <c r="CB25" s="39"/>
      <c r="CC25" s="39"/>
      <c r="CD25" s="40"/>
      <c r="CE25" s="39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</row>
    <row r="26" spans="2:109" ht="17.25" customHeight="1">
      <c r="B26" s="41"/>
      <c r="C26" s="130"/>
      <c r="D26" s="130"/>
      <c r="E26" s="119" t="s">
        <v>300</v>
      </c>
      <c r="F26" s="119"/>
      <c r="G26" s="119"/>
      <c r="H26" s="119"/>
      <c r="I26" s="119"/>
      <c r="J26" s="141" t="s">
        <v>301</v>
      </c>
      <c r="K26" s="143"/>
      <c r="L26" s="132"/>
      <c r="M26" s="133"/>
      <c r="N26" s="133"/>
      <c r="O26" s="133"/>
      <c r="P26" s="133"/>
      <c r="Q26" s="133"/>
      <c r="R26" s="133"/>
      <c r="S26" s="133"/>
      <c r="T26" s="144"/>
      <c r="U26" s="134" t="str">
        <f>IF(T24="Undead","",(IF(T24="Necromantic","",(IF(T24="Khemri","",(IF(T24="Nurgle","","APOTECARIO")))))))</f>
        <v>APOTECARIO</v>
      </c>
      <c r="V26" s="145">
        <v>0</v>
      </c>
      <c r="W26" s="136">
        <f>IF(K24="Undead","",(IF(K24="Necromantic","",(IF(K24="Khemri","",(IF(K24="Nurgle","","x")))))))</f>
      </c>
      <c r="X26" s="137">
        <f>IF(K24="Undead",0,(IF(K24="Necromantic",0,(IF(K24="Khemri",0,(IF(K24="Nurgle",0,50000)))))))</f>
        <v>0</v>
      </c>
      <c r="Y26" s="137"/>
      <c r="Z26" s="137"/>
      <c r="AA26" s="138">
        <f>IF(K24="Undead","",(IF(K24="Necromantic","",(IF(K24="Khemri","",(IF(K24="Nurgle",""," gp")))))))</f>
      </c>
      <c r="AB26" s="139">
        <f>IF(K24="Undead",0,(IF(K24="Necromantic",0,(IF(K24="Khemri",0,(IF(K24="Nurgle",0,(IF(V26&lt;&gt;1,0,50000)))))))))</f>
        <v>0</v>
      </c>
      <c r="AC26" s="139"/>
      <c r="AD26" s="50"/>
      <c r="AE26" s="28"/>
      <c r="AF26" s="19"/>
      <c r="AG26" s="146"/>
      <c r="AH26" s="19"/>
      <c r="AI26" s="19"/>
      <c r="AJ26" s="19"/>
      <c r="AK26" s="19"/>
      <c r="AL26" s="19"/>
      <c r="AM26" s="29">
        <v>24</v>
      </c>
      <c r="AN26" s="85" t="s">
        <v>163</v>
      </c>
      <c r="AO26" s="86">
        <v>7</v>
      </c>
      <c r="AP26" s="86">
        <v>3</v>
      </c>
      <c r="AQ26" s="86">
        <v>4</v>
      </c>
      <c r="AR26" s="86">
        <v>7</v>
      </c>
      <c r="AS26" s="87" t="s">
        <v>302</v>
      </c>
      <c r="AT26" s="88">
        <v>110000</v>
      </c>
      <c r="AU26" s="88" t="s">
        <v>80</v>
      </c>
      <c r="AV26" s="88" t="s">
        <v>81</v>
      </c>
      <c r="AW26" s="88">
        <v>2</v>
      </c>
      <c r="AX26" s="90"/>
      <c r="AY26" s="34">
        <v>23</v>
      </c>
      <c r="AZ26" s="58" t="s">
        <v>49</v>
      </c>
      <c r="BA26" s="33">
        <v>70000</v>
      </c>
      <c r="BB26" s="33"/>
      <c r="BC26" s="34"/>
      <c r="BD26" s="33"/>
      <c r="BE26" s="38"/>
      <c r="BF26" s="33"/>
      <c r="BG26" s="34"/>
      <c r="BH26" s="39"/>
      <c r="BI26" s="39"/>
      <c r="BJ26" s="40"/>
      <c r="BK26" s="40"/>
      <c r="BL26" s="39"/>
      <c r="BM26" s="40"/>
      <c r="BN26" s="39"/>
      <c r="BO26" s="39"/>
      <c r="BP26" s="39"/>
      <c r="BQ26" s="39"/>
      <c r="BR26" s="40"/>
      <c r="BS26" s="39"/>
      <c r="BT26" s="40"/>
      <c r="BU26" s="40"/>
      <c r="BV26" s="40"/>
      <c r="BW26" s="40"/>
      <c r="BX26" s="40"/>
      <c r="BY26" s="40"/>
      <c r="BZ26" s="40"/>
      <c r="CA26" s="40"/>
      <c r="CB26" s="39"/>
      <c r="CC26" s="39"/>
      <c r="CD26" s="40"/>
      <c r="CE26" s="39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</row>
    <row r="27" spans="2:109" ht="17.25" customHeight="1">
      <c r="B27" s="41"/>
      <c r="C27" s="130"/>
      <c r="D27" s="130"/>
      <c r="E27" s="119" t="s">
        <v>303</v>
      </c>
      <c r="F27" s="119"/>
      <c r="G27" s="119"/>
      <c r="H27" s="119"/>
      <c r="I27" s="119"/>
      <c r="J27" s="147" t="s">
        <v>304</v>
      </c>
      <c r="K27" s="148">
        <v>20</v>
      </c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6" t="s">
        <v>305</v>
      </c>
      <c r="AB27" s="117">
        <f>SUM(AB22:AB26)</f>
        <v>250000</v>
      </c>
      <c r="AC27" s="117"/>
      <c r="AD27" s="50"/>
      <c r="AE27" s="28"/>
      <c r="AF27" s="19"/>
      <c r="AG27" s="19"/>
      <c r="AH27" s="19"/>
      <c r="AI27" s="19"/>
      <c r="AJ27" s="19"/>
      <c r="AK27" s="19"/>
      <c r="AL27" s="19"/>
      <c r="AM27" s="29">
        <v>25</v>
      </c>
      <c r="AN27" s="89" t="s">
        <v>60</v>
      </c>
      <c r="AO27" s="54">
        <v>4</v>
      </c>
      <c r="AP27" s="54">
        <v>3</v>
      </c>
      <c r="AQ27" s="54">
        <v>2</v>
      </c>
      <c r="AR27" s="54">
        <v>9</v>
      </c>
      <c r="AS27" s="55" t="s">
        <v>206</v>
      </c>
      <c r="AT27" s="97">
        <v>70000</v>
      </c>
      <c r="AU27" s="97" t="s">
        <v>108</v>
      </c>
      <c r="AV27" s="97" t="s">
        <v>109</v>
      </c>
      <c r="AW27" s="97">
        <v>16</v>
      </c>
      <c r="AX27" s="57" t="s">
        <v>32</v>
      </c>
      <c r="AY27" s="34">
        <v>24</v>
      </c>
      <c r="AZ27" s="59" t="s">
        <v>50</v>
      </c>
      <c r="BA27" s="33">
        <v>50000</v>
      </c>
      <c r="BB27" s="33"/>
      <c r="BC27" s="34"/>
      <c r="BD27" s="33"/>
      <c r="BE27" s="38"/>
      <c r="BF27" s="33"/>
      <c r="BG27" s="34"/>
      <c r="BH27" s="39"/>
      <c r="BI27" s="39"/>
      <c r="BJ27" s="40"/>
      <c r="BK27" s="40"/>
      <c r="BL27" s="39"/>
      <c r="BM27" s="40"/>
      <c r="BN27" s="39"/>
      <c r="BO27" s="39"/>
      <c r="BP27" s="39"/>
      <c r="BQ27" s="39"/>
      <c r="BR27" s="40"/>
      <c r="BS27" s="39"/>
      <c r="BT27" s="40"/>
      <c r="BU27" s="40"/>
      <c r="BV27" s="40"/>
      <c r="BW27" s="40"/>
      <c r="BX27" s="40"/>
      <c r="BY27" s="40"/>
      <c r="BZ27" s="40"/>
      <c r="CA27" s="40"/>
      <c r="CB27" s="39"/>
      <c r="CC27" s="39"/>
      <c r="CD27" s="40"/>
      <c r="CE27" s="39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</row>
    <row r="28" spans="2:109" ht="17.25" customHeight="1">
      <c r="B28" s="41"/>
      <c r="C28" s="149" t="s">
        <v>306</v>
      </c>
      <c r="D28" s="149"/>
      <c r="E28" s="150" t="s">
        <v>307</v>
      </c>
      <c r="F28" s="150"/>
      <c r="G28" s="150"/>
      <c r="H28" s="150"/>
      <c r="I28" s="150"/>
      <c r="J28" s="151" t="s">
        <v>308</v>
      </c>
      <c r="K28" s="152"/>
      <c r="L28" s="114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6" t="s">
        <v>309</v>
      </c>
      <c r="AB28" s="153">
        <f>AB21+AB27</f>
        <v>1300000</v>
      </c>
      <c r="AC28" s="153"/>
      <c r="AD28" s="50"/>
      <c r="AE28" s="28"/>
      <c r="AF28" s="19"/>
      <c r="AG28" s="19"/>
      <c r="AH28" s="19"/>
      <c r="AI28" s="19"/>
      <c r="AJ28" s="19"/>
      <c r="AK28" s="19"/>
      <c r="AL28" s="19"/>
      <c r="AM28" s="29">
        <v>26</v>
      </c>
      <c r="AN28" s="92" t="s">
        <v>86</v>
      </c>
      <c r="AO28" s="31">
        <v>6</v>
      </c>
      <c r="AP28" s="31">
        <v>3</v>
      </c>
      <c r="AQ28" s="31">
        <v>3</v>
      </c>
      <c r="AR28" s="31">
        <v>8</v>
      </c>
      <c r="AS28" s="32" t="s">
        <v>310</v>
      </c>
      <c r="AT28" s="99">
        <v>80000</v>
      </c>
      <c r="AU28" s="99" t="s">
        <v>54</v>
      </c>
      <c r="AV28" s="99" t="s">
        <v>55</v>
      </c>
      <c r="AW28" s="99">
        <v>2</v>
      </c>
      <c r="AX28" s="57"/>
      <c r="AY28" s="34">
        <v>25</v>
      </c>
      <c r="BB28" s="33"/>
      <c r="BC28" s="34"/>
      <c r="BD28" s="33"/>
      <c r="BE28" s="38"/>
      <c r="BF28" s="33"/>
      <c r="BG28" s="34"/>
      <c r="BH28" s="39"/>
      <c r="BI28" s="39"/>
      <c r="BJ28" s="40"/>
      <c r="BK28" s="40"/>
      <c r="BL28" s="39"/>
      <c r="BM28" s="40"/>
      <c r="BN28" s="39"/>
      <c r="BO28" s="39"/>
      <c r="BP28" s="39"/>
      <c r="BQ28" s="39"/>
      <c r="BR28" s="40"/>
      <c r="BS28" s="39"/>
      <c r="BT28" s="40"/>
      <c r="BU28" s="40"/>
      <c r="BV28" s="40"/>
      <c r="BW28" s="40"/>
      <c r="BX28" s="40"/>
      <c r="BY28" s="40"/>
      <c r="BZ28" s="40"/>
      <c r="CA28" s="40"/>
      <c r="CB28" s="39"/>
      <c r="CC28" s="39"/>
      <c r="CD28" s="40"/>
      <c r="CE28" s="39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</row>
    <row r="29" spans="2:109" ht="8.25" customHeight="1">
      <c r="B29" s="154"/>
      <c r="C29" s="155"/>
      <c r="D29" s="155"/>
      <c r="E29" s="156"/>
      <c r="F29" s="155"/>
      <c r="G29" s="155"/>
      <c r="H29" s="155"/>
      <c r="I29" s="155"/>
      <c r="J29" s="155"/>
      <c r="K29" s="155"/>
      <c r="L29" s="155"/>
      <c r="M29" s="155"/>
      <c r="N29" s="155"/>
      <c r="O29" s="157"/>
      <c r="P29" s="158"/>
      <c r="Q29" s="158"/>
      <c r="R29" s="158"/>
      <c r="S29" s="158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9"/>
      <c r="AE29" s="28"/>
      <c r="AF29" s="19"/>
      <c r="AG29" s="19"/>
      <c r="AH29" s="19"/>
      <c r="AI29" s="19"/>
      <c r="AJ29" s="19"/>
      <c r="AK29" s="19"/>
      <c r="AL29" s="19"/>
      <c r="AM29" s="29">
        <v>27</v>
      </c>
      <c r="AN29" s="92" t="s">
        <v>114</v>
      </c>
      <c r="AO29" s="98">
        <v>5</v>
      </c>
      <c r="AP29" s="98">
        <v>3</v>
      </c>
      <c r="AQ29" s="98">
        <v>3</v>
      </c>
      <c r="AR29" s="98">
        <v>9</v>
      </c>
      <c r="AS29" s="32" t="s">
        <v>311</v>
      </c>
      <c r="AT29" s="99">
        <v>80000</v>
      </c>
      <c r="AU29" s="99" t="s">
        <v>108</v>
      </c>
      <c r="AV29" s="99" t="s">
        <v>109</v>
      </c>
      <c r="AW29" s="99">
        <v>2</v>
      </c>
      <c r="AX29" s="57"/>
      <c r="AY29" s="34"/>
      <c r="AZ29" s="35"/>
      <c r="BA29" s="33"/>
      <c r="BB29" s="33"/>
      <c r="BC29" s="34"/>
      <c r="BD29" s="33"/>
      <c r="BE29" s="38"/>
      <c r="BF29" s="33"/>
      <c r="BG29" s="34"/>
      <c r="BH29" s="39"/>
      <c r="BI29" s="39"/>
      <c r="BJ29" s="40"/>
      <c r="BK29" s="40"/>
      <c r="BL29" s="39"/>
      <c r="BM29" s="40"/>
      <c r="BN29" s="39"/>
      <c r="BO29" s="39"/>
      <c r="BP29" s="39"/>
      <c r="BQ29" s="39"/>
      <c r="BR29" s="40"/>
      <c r="BS29" s="39"/>
      <c r="BT29" s="40"/>
      <c r="BU29" s="40"/>
      <c r="BV29" s="40"/>
      <c r="BW29" s="40"/>
      <c r="BX29" s="40"/>
      <c r="BY29" s="40"/>
      <c r="BZ29" s="40"/>
      <c r="CA29" s="40"/>
      <c r="CB29" s="39"/>
      <c r="CC29" s="39"/>
      <c r="CD29" s="40"/>
      <c r="CE29" s="39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</row>
    <row r="30" spans="30:109" ht="8.25" customHeight="1">
      <c r="AD30" s="19"/>
      <c r="AE30" s="19"/>
      <c r="AF30" s="19"/>
      <c r="AG30" s="19"/>
      <c r="AH30" s="19"/>
      <c r="AI30" s="19"/>
      <c r="AJ30" s="19"/>
      <c r="AK30" s="19"/>
      <c r="AL30" s="19"/>
      <c r="AM30" s="29">
        <v>28</v>
      </c>
      <c r="AN30" s="92" t="s">
        <v>140</v>
      </c>
      <c r="AO30" s="98">
        <v>5</v>
      </c>
      <c r="AP30" s="98">
        <v>3</v>
      </c>
      <c r="AQ30" s="98">
        <v>2</v>
      </c>
      <c r="AR30" s="98">
        <v>8</v>
      </c>
      <c r="AS30" s="32" t="s">
        <v>312</v>
      </c>
      <c r="AT30" s="99">
        <v>90000</v>
      </c>
      <c r="AU30" s="99" t="s">
        <v>108</v>
      </c>
      <c r="AV30" s="99" t="s">
        <v>109</v>
      </c>
      <c r="AW30" s="99">
        <v>2</v>
      </c>
      <c r="AX30" s="57"/>
      <c r="AY30" s="34"/>
      <c r="AZ30" s="35"/>
      <c r="BA30" s="33"/>
      <c r="BB30" s="33"/>
      <c r="BC30" s="34"/>
      <c r="BD30" s="33"/>
      <c r="BE30" s="38"/>
      <c r="BF30" s="33"/>
      <c r="BG30" s="34"/>
      <c r="BH30" s="39"/>
      <c r="BI30" s="39"/>
      <c r="BJ30" s="40"/>
      <c r="BK30" s="40"/>
      <c r="BL30" s="39"/>
      <c r="BM30" s="40"/>
      <c r="BN30" s="39"/>
      <c r="BO30" s="39"/>
      <c r="BP30" s="39"/>
      <c r="BQ30" s="39"/>
      <c r="BR30" s="40"/>
      <c r="BS30" s="39"/>
      <c r="BT30" s="40"/>
      <c r="BU30" s="40"/>
      <c r="BV30" s="40"/>
      <c r="BW30" s="40"/>
      <c r="BX30" s="40"/>
      <c r="BY30" s="40"/>
      <c r="BZ30" s="40"/>
      <c r="CA30" s="40"/>
      <c r="CB30" s="39"/>
      <c r="CC30" s="39"/>
      <c r="CD30" s="40"/>
      <c r="CE30" s="39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</row>
    <row r="31" spans="30:109" ht="12.75" customHeight="1" hidden="1">
      <c r="AD31" s="19"/>
      <c r="AE31" s="19"/>
      <c r="AF31" s="19"/>
      <c r="AG31" s="19"/>
      <c r="AH31" s="19"/>
      <c r="AI31" s="19"/>
      <c r="AJ31" s="19"/>
      <c r="AK31" s="19"/>
      <c r="AL31" s="19"/>
      <c r="AM31" s="29">
        <v>29</v>
      </c>
      <c r="AN31" s="160" t="s">
        <v>164</v>
      </c>
      <c r="AO31" s="161">
        <v>4</v>
      </c>
      <c r="AP31" s="161">
        <v>7</v>
      </c>
      <c r="AQ31" s="161">
        <v>1</v>
      </c>
      <c r="AR31" s="161">
        <v>10</v>
      </c>
      <c r="AS31" s="87" t="s">
        <v>313</v>
      </c>
      <c r="AT31" s="162">
        <v>160000</v>
      </c>
      <c r="AU31" s="162" t="s">
        <v>236</v>
      </c>
      <c r="AV31" s="162" t="s">
        <v>180</v>
      </c>
      <c r="AW31" s="162">
        <v>1</v>
      </c>
      <c r="AX31" s="57"/>
      <c r="AY31" s="34"/>
      <c r="AZ31" s="35"/>
      <c r="BA31" s="33"/>
      <c r="BB31" s="33"/>
      <c r="BC31" s="34"/>
      <c r="BD31" s="33"/>
      <c r="BE31" s="38"/>
      <c r="BF31" s="33"/>
      <c r="BG31" s="34"/>
      <c r="BH31" s="39"/>
      <c r="BI31" s="39"/>
      <c r="BJ31" s="40"/>
      <c r="BK31" s="40"/>
      <c r="BL31" s="39"/>
      <c r="BM31" s="40"/>
      <c r="BN31" s="39"/>
      <c r="BO31" s="39"/>
      <c r="BP31" s="39"/>
      <c r="BQ31" s="39"/>
      <c r="BR31" s="40"/>
      <c r="BS31" s="39"/>
      <c r="BT31" s="40"/>
      <c r="BU31" s="40"/>
      <c r="BV31" s="40"/>
      <c r="BW31" s="40"/>
      <c r="BX31" s="40"/>
      <c r="BY31" s="40"/>
      <c r="BZ31" s="40"/>
      <c r="CA31" s="40"/>
      <c r="CB31" s="39"/>
      <c r="CC31" s="39"/>
      <c r="CD31" s="40"/>
      <c r="CE31" s="39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</row>
    <row r="32" spans="30:109" ht="12.75" customHeight="1" hidden="1">
      <c r="AD32" s="19"/>
      <c r="AE32" s="19"/>
      <c r="AF32" s="19"/>
      <c r="AG32" s="19"/>
      <c r="AH32" s="19"/>
      <c r="AI32" s="19"/>
      <c r="AJ32" s="19"/>
      <c r="AK32" s="19"/>
      <c r="AL32" s="19"/>
      <c r="AM32" s="29">
        <v>30</v>
      </c>
      <c r="AN32" s="53" t="s">
        <v>61</v>
      </c>
      <c r="AO32" s="54">
        <v>6</v>
      </c>
      <c r="AP32" s="54">
        <v>3</v>
      </c>
      <c r="AQ32" s="54">
        <v>4</v>
      </c>
      <c r="AR32" s="54">
        <v>7</v>
      </c>
      <c r="AS32" s="55"/>
      <c r="AT32" s="56">
        <v>60000</v>
      </c>
      <c r="AU32" s="56" t="s">
        <v>80</v>
      </c>
      <c r="AV32" s="56" t="s">
        <v>81</v>
      </c>
      <c r="AW32" s="56">
        <v>16</v>
      </c>
      <c r="AX32" s="90" t="s">
        <v>33</v>
      </c>
      <c r="AY32" s="34"/>
      <c r="AZ32" s="35"/>
      <c r="BA32" s="33"/>
      <c r="BB32" s="33"/>
      <c r="BC32" s="34"/>
      <c r="BD32" s="33"/>
      <c r="BE32" s="38"/>
      <c r="BF32" s="33"/>
      <c r="BG32" s="34"/>
      <c r="BH32" s="39"/>
      <c r="BI32" s="39"/>
      <c r="BJ32" s="40"/>
      <c r="BK32" s="40"/>
      <c r="BL32" s="39"/>
      <c r="BM32" s="40"/>
      <c r="BN32" s="39"/>
      <c r="BO32" s="39"/>
      <c r="BP32" s="39"/>
      <c r="BQ32" s="39"/>
      <c r="BR32" s="40"/>
      <c r="BS32" s="39"/>
      <c r="BT32" s="40"/>
      <c r="BU32" s="40"/>
      <c r="BV32" s="40"/>
      <c r="BW32" s="40"/>
      <c r="BX32" s="40"/>
      <c r="BY32" s="40"/>
      <c r="BZ32" s="40"/>
      <c r="CA32" s="40"/>
      <c r="CB32" s="39"/>
      <c r="CC32" s="39"/>
      <c r="CD32" s="40"/>
      <c r="CE32" s="39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</row>
    <row r="33" spans="31:109" ht="12.75" customHeight="1" hidden="1">
      <c r="AE33" s="19"/>
      <c r="AF33" s="19"/>
      <c r="AG33" s="19"/>
      <c r="AH33" s="19"/>
      <c r="AI33" s="19"/>
      <c r="AJ33" s="19"/>
      <c r="AK33" s="19"/>
      <c r="AL33" s="19"/>
      <c r="AM33" s="29">
        <v>31</v>
      </c>
      <c r="AN33" s="30" t="s">
        <v>87</v>
      </c>
      <c r="AO33" s="31">
        <v>6</v>
      </c>
      <c r="AP33" s="31">
        <v>3</v>
      </c>
      <c r="AQ33" s="31">
        <v>4</v>
      </c>
      <c r="AR33" s="31">
        <v>7</v>
      </c>
      <c r="AS33" s="32" t="s">
        <v>314</v>
      </c>
      <c r="AT33" s="33">
        <v>70000</v>
      </c>
      <c r="AU33" s="33" t="s">
        <v>180</v>
      </c>
      <c r="AV33" s="33" t="s">
        <v>236</v>
      </c>
      <c r="AW33" s="33">
        <v>2</v>
      </c>
      <c r="AX33" s="90"/>
      <c r="AY33" s="34"/>
      <c r="AZ33" s="35"/>
      <c r="BA33" s="33"/>
      <c r="BB33" s="33"/>
      <c r="BC33" s="34"/>
      <c r="BD33" s="33"/>
      <c r="BE33" s="38"/>
      <c r="BF33" s="33"/>
      <c r="BG33" s="34"/>
      <c r="BH33" s="39"/>
      <c r="BI33" s="39"/>
      <c r="BJ33" s="40"/>
      <c r="BK33" s="40"/>
      <c r="BL33" s="39"/>
      <c r="BM33" s="40"/>
      <c r="BN33" s="39"/>
      <c r="BO33" s="39"/>
      <c r="BP33" s="39"/>
      <c r="BQ33" s="39"/>
      <c r="BR33" s="40"/>
      <c r="BS33" s="39"/>
      <c r="BT33" s="40"/>
      <c r="BU33" s="40"/>
      <c r="BV33" s="40"/>
      <c r="BW33" s="40"/>
      <c r="BX33" s="40"/>
      <c r="BY33" s="40"/>
      <c r="BZ33" s="40"/>
      <c r="CA33" s="40"/>
      <c r="CB33" s="39"/>
      <c r="CC33" s="39"/>
      <c r="CD33" s="40"/>
      <c r="CE33" s="39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</row>
    <row r="34" spans="39:83" ht="12.75" customHeight="1" hidden="1">
      <c r="AM34" s="29">
        <v>32</v>
      </c>
      <c r="AN34" s="30" t="s">
        <v>115</v>
      </c>
      <c r="AO34" s="31">
        <v>8</v>
      </c>
      <c r="AP34" s="31">
        <v>3</v>
      </c>
      <c r="AQ34" s="31">
        <v>4</v>
      </c>
      <c r="AR34" s="31">
        <v>7</v>
      </c>
      <c r="AS34" s="32" t="s">
        <v>315</v>
      </c>
      <c r="AT34" s="33">
        <v>100000</v>
      </c>
      <c r="AU34" s="33" t="s">
        <v>80</v>
      </c>
      <c r="AV34" s="33" t="s">
        <v>81</v>
      </c>
      <c r="AW34" s="33">
        <v>4</v>
      </c>
      <c r="AX34" s="90"/>
      <c r="AY34" s="34"/>
      <c r="AZ34" s="35"/>
      <c r="BA34" s="33"/>
      <c r="BB34" s="33"/>
      <c r="BC34" s="34"/>
      <c r="BD34" s="33"/>
      <c r="BE34" s="38"/>
      <c r="BF34" s="33"/>
      <c r="BG34" s="34"/>
      <c r="BH34" s="39"/>
      <c r="BI34" s="39"/>
      <c r="BK34" s="40"/>
      <c r="BL34" s="39"/>
      <c r="BN34" s="39"/>
      <c r="BQ34" s="39"/>
      <c r="BS34" s="39"/>
      <c r="BT34" s="40"/>
      <c r="BU34" s="40"/>
      <c r="BW34" s="40"/>
      <c r="BX34" s="40"/>
      <c r="BZ34" s="40"/>
      <c r="CA34" s="40"/>
      <c r="CB34" s="39"/>
      <c r="CC34" s="39"/>
      <c r="CD34" s="40"/>
      <c r="CE34" s="39"/>
    </row>
    <row r="35" spans="39:82" ht="12.75" customHeight="1" hidden="1">
      <c r="AM35" s="29">
        <v>33</v>
      </c>
      <c r="AN35" s="85" t="s">
        <v>141</v>
      </c>
      <c r="AO35" s="86">
        <v>7</v>
      </c>
      <c r="AP35" s="86">
        <v>3</v>
      </c>
      <c r="AQ35" s="86">
        <v>4</v>
      </c>
      <c r="AR35" s="86">
        <v>8</v>
      </c>
      <c r="AS35" s="87" t="s">
        <v>316</v>
      </c>
      <c r="AT35" s="88">
        <v>110000</v>
      </c>
      <c r="AU35" s="88" t="s">
        <v>80</v>
      </c>
      <c r="AV35" s="88" t="s">
        <v>81</v>
      </c>
      <c r="AW35" s="88">
        <v>2</v>
      </c>
      <c r="AX35" s="90"/>
      <c r="AY35" s="34"/>
      <c r="AZ35" s="32"/>
      <c r="BA35" s="33"/>
      <c r="BB35" s="33"/>
      <c r="BC35" s="34"/>
      <c r="BD35" s="33"/>
      <c r="BE35" s="38"/>
      <c r="BF35" s="33"/>
      <c r="BG35" s="34"/>
      <c r="BH35" s="39"/>
      <c r="BK35" s="40"/>
      <c r="BS35" s="39"/>
      <c r="BT35" s="40"/>
      <c r="BX35" s="40"/>
      <c r="BZ35" s="40"/>
      <c r="CA35" s="40"/>
      <c r="CC35" s="39"/>
      <c r="CD35" s="40"/>
    </row>
    <row r="36" spans="32:60" ht="12.75" customHeight="1" hidden="1">
      <c r="AF36" s="163" t="s">
        <v>317</v>
      </c>
      <c r="AG36" s="163" t="s">
        <v>318</v>
      </c>
      <c r="AH36" s="163" t="s">
        <v>319</v>
      </c>
      <c r="AI36" s="163" t="s">
        <v>320</v>
      </c>
      <c r="AJ36" s="163" t="s">
        <v>321</v>
      </c>
      <c r="AK36" s="163" t="s">
        <v>322</v>
      </c>
      <c r="AL36" s="163"/>
      <c r="AM36" s="29">
        <v>34</v>
      </c>
      <c r="AN36" s="53" t="s">
        <v>34</v>
      </c>
      <c r="AO36" s="54">
        <v>6</v>
      </c>
      <c r="AP36" s="54">
        <v>2</v>
      </c>
      <c r="AQ36" s="54">
        <v>3</v>
      </c>
      <c r="AR36" s="54">
        <v>7</v>
      </c>
      <c r="AS36" s="55" t="s">
        <v>323</v>
      </c>
      <c r="AT36" s="56">
        <v>40000</v>
      </c>
      <c r="AU36" s="56" t="s">
        <v>244</v>
      </c>
      <c r="AV36" s="56" t="s">
        <v>256</v>
      </c>
      <c r="AW36" s="56">
        <v>16</v>
      </c>
      <c r="AX36" s="57" t="s">
        <v>34</v>
      </c>
      <c r="AY36" s="34"/>
      <c r="AZ36" s="35"/>
      <c r="BA36" s="33"/>
      <c r="BB36" s="33"/>
      <c r="BC36" s="34"/>
      <c r="BD36" s="33"/>
      <c r="BE36" s="38"/>
      <c r="BF36" s="33"/>
      <c r="BG36" s="34"/>
      <c r="BH36" s="39"/>
    </row>
    <row r="37" spans="32:59" ht="12.75" customHeight="1" hidden="1">
      <c r="AF37" s="164" t="s">
        <v>324</v>
      </c>
      <c r="AG37" s="164" t="s">
        <v>325</v>
      </c>
      <c r="AH37" s="164" t="s">
        <v>326</v>
      </c>
      <c r="AI37" s="164" t="s">
        <v>327</v>
      </c>
      <c r="AJ37" s="164" t="s">
        <v>328</v>
      </c>
      <c r="AK37" s="164" t="s">
        <v>329</v>
      </c>
      <c r="AL37" s="164"/>
      <c r="AM37" s="29">
        <v>35</v>
      </c>
      <c r="AN37" s="30" t="s">
        <v>88</v>
      </c>
      <c r="AO37" s="31">
        <v>6</v>
      </c>
      <c r="AP37" s="31">
        <v>2</v>
      </c>
      <c r="AQ37" s="31">
        <v>3</v>
      </c>
      <c r="AR37" s="31">
        <v>7</v>
      </c>
      <c r="AS37" s="32" t="s">
        <v>330</v>
      </c>
      <c r="AT37" s="33">
        <v>40000</v>
      </c>
      <c r="AU37" s="33" t="s">
        <v>244</v>
      </c>
      <c r="AV37" s="33" t="s">
        <v>256</v>
      </c>
      <c r="AW37" s="33">
        <v>1</v>
      </c>
      <c r="AX37" s="57"/>
      <c r="AY37" s="34"/>
      <c r="AZ37" s="35"/>
      <c r="BA37" s="33"/>
      <c r="BB37" s="33"/>
      <c r="BC37" s="34"/>
      <c r="BD37" s="33"/>
      <c r="BE37" s="38"/>
      <c r="BF37" s="33"/>
      <c r="BG37" s="34"/>
    </row>
    <row r="38" spans="32:59" ht="12.75" customHeight="1" hidden="1">
      <c r="AF38" s="164" t="s">
        <v>331</v>
      </c>
      <c r="AG38" s="164" t="s">
        <v>332</v>
      </c>
      <c r="AH38" s="164" t="s">
        <v>333</v>
      </c>
      <c r="AI38" s="164" t="s">
        <v>334</v>
      </c>
      <c r="AJ38" s="164" t="s">
        <v>335</v>
      </c>
      <c r="AK38" s="164" t="s">
        <v>267</v>
      </c>
      <c r="AL38" s="164"/>
      <c r="AM38" s="29">
        <v>36</v>
      </c>
      <c r="AN38" s="30" t="s">
        <v>116</v>
      </c>
      <c r="AO38" s="31">
        <v>6</v>
      </c>
      <c r="AP38" s="31">
        <v>2</v>
      </c>
      <c r="AQ38" s="31">
        <v>3</v>
      </c>
      <c r="AR38" s="31">
        <v>7</v>
      </c>
      <c r="AS38" s="32" t="s">
        <v>336</v>
      </c>
      <c r="AT38" s="33">
        <v>40000</v>
      </c>
      <c r="AU38" s="33" t="s">
        <v>244</v>
      </c>
      <c r="AV38" s="33" t="s">
        <v>256</v>
      </c>
      <c r="AW38" s="33">
        <v>1</v>
      </c>
      <c r="AX38" s="57"/>
      <c r="AY38" s="34"/>
      <c r="AZ38" s="35"/>
      <c r="BA38" s="33"/>
      <c r="BB38" s="33"/>
      <c r="BC38" s="34"/>
      <c r="BD38" s="33"/>
      <c r="BE38" s="38"/>
      <c r="BF38" s="33"/>
      <c r="BG38" s="34"/>
    </row>
    <row r="39" spans="32:59" ht="12.75" customHeight="1" hidden="1">
      <c r="AF39" s="164" t="s">
        <v>337</v>
      </c>
      <c r="AG39" s="164" t="s">
        <v>338</v>
      </c>
      <c r="AH39" s="164" t="s">
        <v>339</v>
      </c>
      <c r="AI39" s="164" t="s">
        <v>340</v>
      </c>
      <c r="AJ39" s="164" t="s">
        <v>341</v>
      </c>
      <c r="AK39" s="164" t="s">
        <v>342</v>
      </c>
      <c r="AL39" s="164"/>
      <c r="AM39" s="29">
        <v>37</v>
      </c>
      <c r="AN39" s="30" t="s">
        <v>142</v>
      </c>
      <c r="AO39" s="31">
        <v>3</v>
      </c>
      <c r="AP39" s="31">
        <v>7</v>
      </c>
      <c r="AQ39" s="31">
        <v>3</v>
      </c>
      <c r="AR39" s="31">
        <v>7</v>
      </c>
      <c r="AS39" s="32" t="s">
        <v>343</v>
      </c>
      <c r="AT39" s="33">
        <v>70000</v>
      </c>
      <c r="AU39" s="33" t="s">
        <v>236</v>
      </c>
      <c r="AV39" s="33" t="s">
        <v>180</v>
      </c>
      <c r="AW39" s="33">
        <v>1</v>
      </c>
      <c r="AX39" s="57"/>
      <c r="AY39" s="34"/>
      <c r="AZ39" s="35"/>
      <c r="BA39" s="33"/>
      <c r="BB39" s="33"/>
      <c r="BC39" s="34"/>
      <c r="BD39" s="33"/>
      <c r="BE39" s="38"/>
      <c r="BF39" s="33"/>
      <c r="BG39" s="34"/>
    </row>
    <row r="40" spans="32:59" ht="12.75" customHeight="1" hidden="1">
      <c r="AF40" s="164" t="s">
        <v>344</v>
      </c>
      <c r="AG40" s="164" t="s">
        <v>345</v>
      </c>
      <c r="AH40" s="164" t="s">
        <v>346</v>
      </c>
      <c r="AI40" s="164" t="s">
        <v>347</v>
      </c>
      <c r="AJ40" s="164" t="s">
        <v>348</v>
      </c>
      <c r="AK40" s="164" t="s">
        <v>349</v>
      </c>
      <c r="AL40" s="164"/>
      <c r="AM40" s="29">
        <v>38</v>
      </c>
      <c r="AN40" s="30" t="s">
        <v>166</v>
      </c>
      <c r="AO40" s="31">
        <v>7</v>
      </c>
      <c r="AP40" s="31">
        <v>2</v>
      </c>
      <c r="AQ40" s="31">
        <v>3</v>
      </c>
      <c r="AR40" s="31">
        <v>7</v>
      </c>
      <c r="AS40" s="32" t="s">
        <v>350</v>
      </c>
      <c r="AT40" s="33">
        <v>70000</v>
      </c>
      <c r="AU40" s="33" t="s">
        <v>244</v>
      </c>
      <c r="AV40" s="33" t="s">
        <v>256</v>
      </c>
      <c r="AW40" s="33">
        <v>1</v>
      </c>
      <c r="AX40" s="57"/>
      <c r="AY40" s="34"/>
      <c r="AZ40" s="35"/>
      <c r="BA40" s="33"/>
      <c r="BB40" s="33"/>
      <c r="BC40" s="34"/>
      <c r="BD40" s="33"/>
      <c r="BE40" s="38"/>
      <c r="BF40" s="33"/>
      <c r="BG40" s="34"/>
    </row>
    <row r="41" spans="32:59" ht="12.75" customHeight="1" hidden="1">
      <c r="AF41" s="164" t="s">
        <v>351</v>
      </c>
      <c r="AG41" s="164" t="s">
        <v>352</v>
      </c>
      <c r="AH41" s="164" t="s">
        <v>353</v>
      </c>
      <c r="AI41" s="164" t="s">
        <v>354</v>
      </c>
      <c r="AJ41" s="164" t="s">
        <v>355</v>
      </c>
      <c r="AK41" s="164" t="s">
        <v>356</v>
      </c>
      <c r="AL41" s="164"/>
      <c r="AM41" s="29">
        <v>39</v>
      </c>
      <c r="AN41" s="85" t="s">
        <v>185</v>
      </c>
      <c r="AO41" s="86">
        <v>4</v>
      </c>
      <c r="AP41" s="86">
        <v>5</v>
      </c>
      <c r="AQ41" s="86">
        <v>1</v>
      </c>
      <c r="AR41" s="86">
        <v>9</v>
      </c>
      <c r="AS41" s="87" t="s">
        <v>275</v>
      </c>
      <c r="AT41" s="88">
        <v>110000</v>
      </c>
      <c r="AU41" s="88" t="s">
        <v>236</v>
      </c>
      <c r="AV41" s="88" t="s">
        <v>180</v>
      </c>
      <c r="AW41" s="88">
        <v>2</v>
      </c>
      <c r="AX41" s="57"/>
      <c r="AY41" s="34"/>
      <c r="AZ41" s="35"/>
      <c r="BA41" s="33"/>
      <c r="BB41" s="33"/>
      <c r="BC41" s="34"/>
      <c r="BD41" s="33"/>
      <c r="BE41" s="38"/>
      <c r="BF41" s="33"/>
      <c r="BG41" s="34"/>
    </row>
    <row r="42" spans="32:59" ht="12.75" customHeight="1" hidden="1">
      <c r="AF42" s="164" t="s">
        <v>357</v>
      </c>
      <c r="AG42" s="164" t="s">
        <v>358</v>
      </c>
      <c r="AH42" s="164" t="s">
        <v>359</v>
      </c>
      <c r="AI42" s="164" t="s">
        <v>360</v>
      </c>
      <c r="AJ42" s="164" t="s">
        <v>361</v>
      </c>
      <c r="AK42" s="164" t="s">
        <v>362</v>
      </c>
      <c r="AL42" s="164"/>
      <c r="AM42" s="29">
        <v>40</v>
      </c>
      <c r="AN42" s="89" t="s">
        <v>35</v>
      </c>
      <c r="AO42" s="54">
        <v>5</v>
      </c>
      <c r="AP42" s="54">
        <v>2</v>
      </c>
      <c r="AQ42" s="54">
        <v>3</v>
      </c>
      <c r="AR42" s="54">
        <v>6</v>
      </c>
      <c r="AS42" s="55" t="s">
        <v>323</v>
      </c>
      <c r="AT42" s="56">
        <v>30000</v>
      </c>
      <c r="AU42" s="56" t="s">
        <v>244</v>
      </c>
      <c r="AV42" s="56" t="s">
        <v>256</v>
      </c>
      <c r="AW42" s="56">
        <v>16</v>
      </c>
      <c r="AX42" s="90" t="s">
        <v>35</v>
      </c>
      <c r="AY42" s="34"/>
      <c r="AZ42" s="35"/>
      <c r="BA42" s="33"/>
      <c r="BB42" s="33"/>
      <c r="BC42" s="34"/>
      <c r="BD42" s="33"/>
      <c r="BE42" s="38"/>
      <c r="BF42" s="33"/>
      <c r="BG42" s="34"/>
    </row>
    <row r="43" spans="32:59" ht="12.75" customHeight="1" hidden="1">
      <c r="AF43" s="164" t="s">
        <v>363</v>
      </c>
      <c r="AG43" s="164" t="s">
        <v>364</v>
      </c>
      <c r="AH43" s="164" t="s">
        <v>365</v>
      </c>
      <c r="AI43" s="164" t="s">
        <v>366</v>
      </c>
      <c r="AJ43" s="164" t="s">
        <v>367</v>
      </c>
      <c r="AK43" s="164" t="s">
        <v>368</v>
      </c>
      <c r="AL43" s="164"/>
      <c r="AM43" s="29">
        <v>41</v>
      </c>
      <c r="AN43" s="85" t="s">
        <v>89</v>
      </c>
      <c r="AO43" s="86">
        <v>2</v>
      </c>
      <c r="AP43" s="86">
        <v>6</v>
      </c>
      <c r="AQ43" s="86">
        <v>1</v>
      </c>
      <c r="AR43" s="86">
        <v>10</v>
      </c>
      <c r="AS43" s="87" t="s">
        <v>369</v>
      </c>
      <c r="AT43" s="88">
        <v>120000</v>
      </c>
      <c r="AU43" s="88" t="s">
        <v>236</v>
      </c>
      <c r="AV43" s="88" t="s">
        <v>180</v>
      </c>
      <c r="AW43" s="88">
        <v>2</v>
      </c>
      <c r="AX43" s="90"/>
      <c r="AY43" s="34"/>
      <c r="AZ43" s="35"/>
      <c r="BA43" s="33"/>
      <c r="BB43" s="33"/>
      <c r="BC43" s="34"/>
      <c r="BD43" s="33"/>
      <c r="BE43" s="38"/>
      <c r="BF43" s="33"/>
      <c r="BG43" s="34"/>
    </row>
    <row r="44" spans="32:59" ht="12.75" customHeight="1" hidden="1">
      <c r="AF44" s="164" t="s">
        <v>370</v>
      </c>
      <c r="AG44" s="164" t="s">
        <v>371</v>
      </c>
      <c r="AH44" s="164"/>
      <c r="AI44" s="164" t="s">
        <v>372</v>
      </c>
      <c r="AJ44" s="164" t="s">
        <v>373</v>
      </c>
      <c r="AK44" s="164" t="s">
        <v>374</v>
      </c>
      <c r="AL44" s="164"/>
      <c r="AM44" s="29">
        <v>42</v>
      </c>
      <c r="AN44" s="53" t="s">
        <v>62</v>
      </c>
      <c r="AO44" s="54">
        <v>6</v>
      </c>
      <c r="AP44" s="54">
        <v>3</v>
      </c>
      <c r="AQ44" s="54">
        <v>4</v>
      </c>
      <c r="AR44" s="54">
        <v>8</v>
      </c>
      <c r="AS44" s="55"/>
      <c r="AT44" s="56">
        <v>70000</v>
      </c>
      <c r="AU44" s="56" t="s">
        <v>80</v>
      </c>
      <c r="AV44" s="56" t="s">
        <v>81</v>
      </c>
      <c r="AW44" s="56">
        <v>16</v>
      </c>
      <c r="AX44" s="57" t="s">
        <v>36</v>
      </c>
      <c r="AY44" s="34"/>
      <c r="AZ44" s="35"/>
      <c r="BA44" s="33"/>
      <c r="BB44" s="33"/>
      <c r="BC44" s="34"/>
      <c r="BD44" s="33"/>
      <c r="BE44" s="38"/>
      <c r="BF44" s="33"/>
      <c r="BG44" s="34"/>
    </row>
    <row r="45" spans="32:59" ht="12.75" customHeight="1" hidden="1">
      <c r="AF45" s="164" t="s">
        <v>375</v>
      </c>
      <c r="AG45" s="164" t="s">
        <v>376</v>
      </c>
      <c r="AH45" s="164"/>
      <c r="AI45" s="164" t="s">
        <v>377</v>
      </c>
      <c r="AJ45" s="164" t="s">
        <v>378</v>
      </c>
      <c r="AK45" s="164" t="s">
        <v>379</v>
      </c>
      <c r="AL45" s="164"/>
      <c r="AM45" s="29">
        <v>43</v>
      </c>
      <c r="AN45" s="30" t="s">
        <v>90</v>
      </c>
      <c r="AO45" s="31">
        <v>6</v>
      </c>
      <c r="AP45" s="31">
        <v>3</v>
      </c>
      <c r="AQ45" s="31">
        <v>4</v>
      </c>
      <c r="AR45" s="31">
        <v>8</v>
      </c>
      <c r="AS45" s="32" t="s">
        <v>380</v>
      </c>
      <c r="AT45" s="33">
        <v>90000</v>
      </c>
      <c r="AU45" s="33" t="s">
        <v>180</v>
      </c>
      <c r="AV45" s="33" t="s">
        <v>236</v>
      </c>
      <c r="AW45" s="33">
        <v>2</v>
      </c>
      <c r="AX45" s="57"/>
      <c r="AY45" s="34"/>
      <c r="AZ45" s="35"/>
      <c r="BA45" s="33"/>
      <c r="BB45" s="33"/>
      <c r="BC45" s="34"/>
      <c r="BD45" s="33"/>
      <c r="BE45" s="38"/>
      <c r="BF45" s="33"/>
      <c r="BG45" s="34"/>
    </row>
    <row r="46" spans="32:59" ht="12.75" customHeight="1" hidden="1">
      <c r="AF46" s="164" t="s">
        <v>381</v>
      </c>
      <c r="AG46" s="164" t="s">
        <v>382</v>
      </c>
      <c r="AH46" s="164"/>
      <c r="AI46" s="164" t="s">
        <v>383</v>
      </c>
      <c r="AJ46" s="164" t="s">
        <v>384</v>
      </c>
      <c r="AK46" s="164" t="s">
        <v>385</v>
      </c>
      <c r="AL46" s="164"/>
      <c r="AM46" s="29">
        <v>44</v>
      </c>
      <c r="AN46" s="30" t="s">
        <v>118</v>
      </c>
      <c r="AO46" s="31">
        <v>8</v>
      </c>
      <c r="AP46" s="31">
        <v>3</v>
      </c>
      <c r="AQ46" s="31">
        <v>4</v>
      </c>
      <c r="AR46" s="31">
        <v>7</v>
      </c>
      <c r="AS46" s="32" t="s">
        <v>386</v>
      </c>
      <c r="AT46" s="33">
        <v>90000</v>
      </c>
      <c r="AU46" s="33" t="s">
        <v>80</v>
      </c>
      <c r="AV46" s="33" t="s">
        <v>81</v>
      </c>
      <c r="AW46" s="33">
        <v>4</v>
      </c>
      <c r="AX46" s="57"/>
      <c r="AY46" s="165"/>
      <c r="AZ46" s="35"/>
      <c r="BA46" s="33"/>
      <c r="BB46" s="9"/>
      <c r="BC46" s="165"/>
      <c r="BD46" s="9"/>
      <c r="BE46" s="166"/>
      <c r="BF46" s="9"/>
      <c r="BG46" s="165"/>
    </row>
    <row r="47" spans="32:59" ht="12.75" customHeight="1" hidden="1">
      <c r="AF47" s="164" t="s">
        <v>387</v>
      </c>
      <c r="AG47" s="164"/>
      <c r="AH47" s="164"/>
      <c r="AI47" s="164"/>
      <c r="AJ47" s="164"/>
      <c r="AK47" s="164" t="s">
        <v>388</v>
      </c>
      <c r="AL47" s="164"/>
      <c r="AM47" s="29">
        <v>45</v>
      </c>
      <c r="AN47" s="85" t="s">
        <v>144</v>
      </c>
      <c r="AO47" s="86">
        <v>7</v>
      </c>
      <c r="AP47" s="86">
        <v>3</v>
      </c>
      <c r="AQ47" s="86">
        <v>4</v>
      </c>
      <c r="AR47" s="86">
        <v>8</v>
      </c>
      <c r="AS47" s="87" t="s">
        <v>133</v>
      </c>
      <c r="AT47" s="88">
        <v>100000</v>
      </c>
      <c r="AU47" s="88" t="s">
        <v>80</v>
      </c>
      <c r="AV47" s="88" t="s">
        <v>81</v>
      </c>
      <c r="AW47" s="88">
        <v>2</v>
      </c>
      <c r="AX47" s="57"/>
      <c r="AY47" s="165"/>
      <c r="AZ47" s="35"/>
      <c r="BA47" s="33"/>
      <c r="BB47" s="9"/>
      <c r="BC47" s="165"/>
      <c r="BD47" s="9"/>
      <c r="BE47" s="166"/>
      <c r="BF47" s="9"/>
      <c r="BG47" s="165"/>
    </row>
    <row r="48" spans="32:59" ht="12.75" customHeight="1" hidden="1">
      <c r="AF48" s="164" t="s">
        <v>389</v>
      </c>
      <c r="AG48" s="164"/>
      <c r="AH48" s="164"/>
      <c r="AI48" s="164"/>
      <c r="AJ48" s="164"/>
      <c r="AK48" s="164" t="s">
        <v>390</v>
      </c>
      <c r="AL48" s="164"/>
      <c r="AM48" s="29">
        <v>46</v>
      </c>
      <c r="AN48" s="53" t="s">
        <v>63</v>
      </c>
      <c r="AO48" s="96">
        <v>6</v>
      </c>
      <c r="AP48" s="96">
        <v>3</v>
      </c>
      <c r="AQ48" s="96">
        <v>3</v>
      </c>
      <c r="AR48" s="96">
        <v>8</v>
      </c>
      <c r="AS48" s="55"/>
      <c r="AT48" s="97">
        <v>50000</v>
      </c>
      <c r="AU48" s="97" t="s">
        <v>25</v>
      </c>
      <c r="AV48" s="97" t="s">
        <v>26</v>
      </c>
      <c r="AW48" s="97">
        <v>16</v>
      </c>
      <c r="AX48" s="90" t="s">
        <v>37</v>
      </c>
      <c r="AY48" s="165"/>
      <c r="AZ48" s="35"/>
      <c r="BA48" s="33"/>
      <c r="BB48" s="9"/>
      <c r="BC48" s="165"/>
      <c r="BD48" s="9"/>
      <c r="BE48" s="166"/>
      <c r="BF48" s="9"/>
      <c r="BG48" s="165"/>
    </row>
    <row r="49" spans="32:59" ht="12.75" customHeight="1" hidden="1">
      <c r="AF49" s="164" t="s">
        <v>391</v>
      </c>
      <c r="AG49" s="164"/>
      <c r="AH49" s="164"/>
      <c r="AI49" s="164"/>
      <c r="AJ49" s="164"/>
      <c r="AK49" s="164" t="s">
        <v>392</v>
      </c>
      <c r="AL49" s="164"/>
      <c r="AM49" s="29">
        <v>47</v>
      </c>
      <c r="AN49" s="30" t="s">
        <v>91</v>
      </c>
      <c r="AO49" s="98">
        <v>8</v>
      </c>
      <c r="AP49" s="98">
        <v>2</v>
      </c>
      <c r="AQ49" s="98">
        <v>3</v>
      </c>
      <c r="AR49" s="98">
        <v>7</v>
      </c>
      <c r="AS49" s="32" t="s">
        <v>393</v>
      </c>
      <c r="AT49" s="99">
        <v>70000</v>
      </c>
      <c r="AU49" s="99" t="s">
        <v>80</v>
      </c>
      <c r="AV49" s="99" t="s">
        <v>81</v>
      </c>
      <c r="AW49" s="99">
        <v>4</v>
      </c>
      <c r="AX49" s="90"/>
      <c r="AY49" s="165"/>
      <c r="AZ49" s="35"/>
      <c r="BA49" s="33"/>
      <c r="BB49" s="9"/>
      <c r="BC49" s="165"/>
      <c r="BD49" s="9"/>
      <c r="BE49" s="166"/>
      <c r="BF49" s="9"/>
      <c r="BG49" s="165"/>
    </row>
    <row r="50" spans="32:59" ht="12.75" customHeight="1" hidden="1">
      <c r="AF50" s="164" t="s">
        <v>394</v>
      </c>
      <c r="AG50" s="164"/>
      <c r="AH50" s="164"/>
      <c r="AI50" s="164"/>
      <c r="AJ50" s="164"/>
      <c r="AK50" s="164" t="s">
        <v>395</v>
      </c>
      <c r="AL50" s="164"/>
      <c r="AM50" s="29">
        <v>48</v>
      </c>
      <c r="AN50" s="30" t="s">
        <v>119</v>
      </c>
      <c r="AO50" s="98">
        <v>6</v>
      </c>
      <c r="AP50" s="98">
        <v>3</v>
      </c>
      <c r="AQ50" s="98">
        <v>3</v>
      </c>
      <c r="AR50" s="98">
        <v>8</v>
      </c>
      <c r="AS50" s="32" t="s">
        <v>396</v>
      </c>
      <c r="AT50" s="99">
        <v>70000</v>
      </c>
      <c r="AU50" s="99" t="s">
        <v>54</v>
      </c>
      <c r="AV50" s="99" t="s">
        <v>55</v>
      </c>
      <c r="AW50" s="99">
        <v>2</v>
      </c>
      <c r="AX50" s="90"/>
      <c r="AY50" s="165"/>
      <c r="BA50" s="9"/>
      <c r="BB50" s="9"/>
      <c r="BC50" s="165"/>
      <c r="BD50" s="9"/>
      <c r="BE50" s="166"/>
      <c r="BF50" s="9"/>
      <c r="BG50" s="165"/>
    </row>
    <row r="51" spans="33:59" ht="12.75" customHeight="1" hidden="1">
      <c r="AG51" s="164"/>
      <c r="AH51" s="164"/>
      <c r="AI51" s="164"/>
      <c r="AJ51" s="164"/>
      <c r="AK51" s="164" t="s">
        <v>397</v>
      </c>
      <c r="AL51" s="164"/>
      <c r="AM51" s="29">
        <v>49</v>
      </c>
      <c r="AN51" s="30" t="s">
        <v>145</v>
      </c>
      <c r="AO51" s="98">
        <v>7</v>
      </c>
      <c r="AP51" s="98">
        <v>3</v>
      </c>
      <c r="AQ51" s="98">
        <v>3</v>
      </c>
      <c r="AR51" s="98">
        <v>8</v>
      </c>
      <c r="AS51" s="32" t="s">
        <v>133</v>
      </c>
      <c r="AT51" s="99">
        <v>90000</v>
      </c>
      <c r="AU51" s="99" t="s">
        <v>108</v>
      </c>
      <c r="AV51" s="99" t="s">
        <v>109</v>
      </c>
      <c r="AW51" s="99">
        <v>4</v>
      </c>
      <c r="AX51" s="90"/>
      <c r="AY51" s="165"/>
      <c r="BA51" s="9"/>
      <c r="BB51" s="9"/>
      <c r="BC51" s="165"/>
      <c r="BD51" s="9"/>
      <c r="BE51" s="166"/>
      <c r="BF51" s="9"/>
      <c r="BG51" s="165"/>
    </row>
    <row r="52" spans="33:59" ht="12.75" customHeight="1" hidden="1">
      <c r="AG52" s="164"/>
      <c r="AH52" s="164"/>
      <c r="AI52" s="164"/>
      <c r="AJ52" s="164"/>
      <c r="AK52" s="164" t="s">
        <v>398</v>
      </c>
      <c r="AL52" s="164"/>
      <c r="AM52" s="29">
        <v>50</v>
      </c>
      <c r="AN52" s="160" t="s">
        <v>43</v>
      </c>
      <c r="AO52" s="161">
        <v>5</v>
      </c>
      <c r="AP52" s="161">
        <v>5</v>
      </c>
      <c r="AQ52" s="161">
        <v>2</v>
      </c>
      <c r="AR52" s="161">
        <v>9</v>
      </c>
      <c r="AS52" s="87" t="s">
        <v>276</v>
      </c>
      <c r="AT52" s="162">
        <v>140000</v>
      </c>
      <c r="AU52" s="162" t="s">
        <v>236</v>
      </c>
      <c r="AV52" s="162" t="s">
        <v>180</v>
      </c>
      <c r="AW52" s="162">
        <v>1</v>
      </c>
      <c r="AX52" s="90"/>
      <c r="AY52" s="165"/>
      <c r="BA52" s="9"/>
      <c r="BB52" s="9"/>
      <c r="BC52" s="165"/>
      <c r="BD52" s="9"/>
      <c r="BE52" s="166"/>
      <c r="BF52" s="9"/>
      <c r="BG52" s="165"/>
    </row>
    <row r="53" spans="33:59" ht="12.75" customHeight="1" hidden="1">
      <c r="AG53" s="164"/>
      <c r="AH53" s="164"/>
      <c r="AI53" s="164"/>
      <c r="AJ53" s="164"/>
      <c r="AK53" s="164" t="s">
        <v>399</v>
      </c>
      <c r="AL53" s="164"/>
      <c r="AM53" s="29">
        <v>51</v>
      </c>
      <c r="AN53" s="53" t="s">
        <v>64</v>
      </c>
      <c r="AO53" s="54">
        <v>5</v>
      </c>
      <c r="AP53" s="54">
        <v>3</v>
      </c>
      <c r="AQ53" s="54">
        <v>2</v>
      </c>
      <c r="AR53" s="54">
        <v>7</v>
      </c>
      <c r="AS53" s="55" t="s">
        <v>400</v>
      </c>
      <c r="AT53" s="56">
        <v>40000</v>
      </c>
      <c r="AU53" s="56" t="s">
        <v>25</v>
      </c>
      <c r="AV53" s="56" t="s">
        <v>26</v>
      </c>
      <c r="AW53" s="56">
        <v>16</v>
      </c>
      <c r="AX53" s="57" t="s">
        <v>38</v>
      </c>
      <c r="AY53" s="165"/>
      <c r="BA53" s="9"/>
      <c r="BB53" s="9"/>
      <c r="BC53" s="165"/>
      <c r="BD53" s="9"/>
      <c r="BE53" s="166"/>
      <c r="BF53" s="9"/>
      <c r="BG53" s="165"/>
    </row>
    <row r="54" spans="33:59" ht="12.75" customHeight="1" hidden="1">
      <c r="AG54" s="164"/>
      <c r="AH54" s="164"/>
      <c r="AI54" s="164"/>
      <c r="AJ54" s="164"/>
      <c r="AK54" s="164" t="s">
        <v>401</v>
      </c>
      <c r="AL54" s="164"/>
      <c r="AM54" s="29">
        <v>52</v>
      </c>
      <c r="AN54" s="30" t="s">
        <v>92</v>
      </c>
      <c r="AO54" s="31">
        <v>6</v>
      </c>
      <c r="AP54" s="31">
        <v>3</v>
      </c>
      <c r="AQ54" s="31">
        <v>2</v>
      </c>
      <c r="AR54" s="31">
        <v>7</v>
      </c>
      <c r="AS54" s="32" t="s">
        <v>402</v>
      </c>
      <c r="AT54" s="33">
        <v>70000</v>
      </c>
      <c r="AU54" s="33" t="s">
        <v>54</v>
      </c>
      <c r="AV54" s="33" t="s">
        <v>55</v>
      </c>
      <c r="AW54" s="33">
        <v>2</v>
      </c>
      <c r="AX54" s="57"/>
      <c r="AY54" s="165"/>
      <c r="BA54" s="9"/>
      <c r="BB54" s="9"/>
      <c r="BC54" s="165"/>
      <c r="BD54" s="9"/>
      <c r="BE54" s="166"/>
      <c r="BF54" s="9"/>
      <c r="BG54" s="165"/>
    </row>
    <row r="55" spans="33:59" ht="12.75" customHeight="1" hidden="1">
      <c r="AG55" s="164"/>
      <c r="AH55" s="164"/>
      <c r="AI55" s="164"/>
      <c r="AJ55" s="164"/>
      <c r="AK55" s="164" t="s">
        <v>403</v>
      </c>
      <c r="AL55" s="164"/>
      <c r="AM55" s="29">
        <v>53</v>
      </c>
      <c r="AN55" s="30" t="s">
        <v>120</v>
      </c>
      <c r="AO55" s="31">
        <v>6</v>
      </c>
      <c r="AP55" s="31">
        <v>3</v>
      </c>
      <c r="AQ55" s="31">
        <v>2</v>
      </c>
      <c r="AR55" s="31">
        <v>8</v>
      </c>
      <c r="AS55" s="32" t="s">
        <v>404</v>
      </c>
      <c r="AT55" s="33">
        <v>90000</v>
      </c>
      <c r="AU55" s="33" t="s">
        <v>108</v>
      </c>
      <c r="AV55" s="33" t="s">
        <v>109</v>
      </c>
      <c r="AW55" s="33">
        <v>2</v>
      </c>
      <c r="AX55" s="57"/>
      <c r="AY55" s="165"/>
      <c r="BA55" s="9"/>
      <c r="BB55" s="9"/>
      <c r="BC55" s="165"/>
      <c r="BD55" s="9"/>
      <c r="BE55" s="166"/>
      <c r="BF55" s="9"/>
      <c r="BG55" s="165"/>
    </row>
    <row r="56" spans="33:59" ht="12.75" customHeight="1" hidden="1">
      <c r="AG56" s="164"/>
      <c r="AH56" s="164"/>
      <c r="AI56" s="164"/>
      <c r="AJ56" s="164"/>
      <c r="AK56" s="164" t="s">
        <v>405</v>
      </c>
      <c r="AL56" s="164"/>
      <c r="AM56" s="29">
        <v>54</v>
      </c>
      <c r="AN56" s="85" t="s">
        <v>146</v>
      </c>
      <c r="AO56" s="86">
        <v>4</v>
      </c>
      <c r="AP56" s="86">
        <v>5</v>
      </c>
      <c r="AQ56" s="86">
        <v>1</v>
      </c>
      <c r="AR56" s="86">
        <v>9</v>
      </c>
      <c r="AS56" s="87" t="s">
        <v>406</v>
      </c>
      <c r="AT56" s="162">
        <v>100000</v>
      </c>
      <c r="AU56" s="162" t="s">
        <v>236</v>
      </c>
      <c r="AV56" s="162" t="s">
        <v>180</v>
      </c>
      <c r="AW56" s="162">
        <v>4</v>
      </c>
      <c r="AX56" s="57"/>
      <c r="AY56" s="165"/>
      <c r="BA56" s="9"/>
      <c r="BB56" s="9"/>
      <c r="BC56" s="165"/>
      <c r="BD56" s="9"/>
      <c r="BE56" s="166"/>
      <c r="BF56" s="9"/>
      <c r="BG56" s="165"/>
    </row>
    <row r="57" spans="33:59" ht="12.75" customHeight="1" hidden="1">
      <c r="AG57" s="164"/>
      <c r="AH57" s="164"/>
      <c r="AI57" s="164"/>
      <c r="AJ57" s="164"/>
      <c r="AK57" s="164" t="s">
        <v>407</v>
      </c>
      <c r="AL57" s="164"/>
      <c r="AM57" s="29">
        <v>55</v>
      </c>
      <c r="AN57" s="53" t="s">
        <v>65</v>
      </c>
      <c r="AO57" s="96">
        <v>8</v>
      </c>
      <c r="AP57" s="96">
        <v>2</v>
      </c>
      <c r="AQ57" s="96">
        <v>3</v>
      </c>
      <c r="AR57" s="96">
        <v>7</v>
      </c>
      <c r="AS57" s="55" t="s">
        <v>408</v>
      </c>
      <c r="AT57" s="97">
        <v>60000</v>
      </c>
      <c r="AU57" s="97" t="s">
        <v>244</v>
      </c>
      <c r="AV57" s="97" t="s">
        <v>256</v>
      </c>
      <c r="AW57" s="97">
        <v>16</v>
      </c>
      <c r="AX57" s="90" t="s">
        <v>39</v>
      </c>
      <c r="AY57" s="165"/>
      <c r="BA57" s="9"/>
      <c r="BB57" s="9"/>
      <c r="BC57" s="165"/>
      <c r="BD57" s="9"/>
      <c r="BE57" s="166"/>
      <c r="BF57" s="9"/>
      <c r="BG57" s="165"/>
    </row>
    <row r="58" spans="33:59" ht="12.75" customHeight="1" hidden="1">
      <c r="AG58" s="164"/>
      <c r="AH58" s="164"/>
      <c r="AI58" s="164"/>
      <c r="AJ58" s="164"/>
      <c r="AK58" s="164" t="s">
        <v>409</v>
      </c>
      <c r="AL58" s="164"/>
      <c r="AM58" s="29">
        <v>56</v>
      </c>
      <c r="AN58" s="30" t="s">
        <v>93</v>
      </c>
      <c r="AO58" s="98">
        <v>6</v>
      </c>
      <c r="AP58" s="98">
        <v>4</v>
      </c>
      <c r="AQ58" s="98">
        <v>1</v>
      </c>
      <c r="AR58" s="98">
        <v>9</v>
      </c>
      <c r="AS58" s="32"/>
      <c r="AT58" s="99">
        <v>80000</v>
      </c>
      <c r="AU58" s="99" t="s">
        <v>108</v>
      </c>
      <c r="AV58" s="99" t="s">
        <v>109</v>
      </c>
      <c r="AW58" s="99">
        <v>6</v>
      </c>
      <c r="AX58" s="90"/>
      <c r="AY58" s="165"/>
      <c r="BA58" s="9"/>
      <c r="BB58" s="9"/>
      <c r="BC58" s="165"/>
      <c r="BD58" s="9"/>
      <c r="BE58" s="166"/>
      <c r="BF58" s="9"/>
      <c r="BG58" s="165"/>
    </row>
    <row r="59" spans="33:59" ht="12.75" customHeight="1" hidden="1">
      <c r="AG59" s="164"/>
      <c r="AH59" s="164"/>
      <c r="AI59" s="164"/>
      <c r="AJ59" s="164"/>
      <c r="AK59" s="164" t="s">
        <v>410</v>
      </c>
      <c r="AL59" s="164"/>
      <c r="AM59" s="29">
        <v>57</v>
      </c>
      <c r="AN59" s="85" t="s">
        <v>121</v>
      </c>
      <c r="AO59" s="161">
        <v>6</v>
      </c>
      <c r="AP59" s="161">
        <v>5</v>
      </c>
      <c r="AQ59" s="161">
        <v>1</v>
      </c>
      <c r="AR59" s="161">
        <v>9</v>
      </c>
      <c r="AS59" s="87" t="s">
        <v>411</v>
      </c>
      <c r="AT59" s="162">
        <v>140000</v>
      </c>
      <c r="AU59" s="162" t="s">
        <v>236</v>
      </c>
      <c r="AV59" s="162" t="s">
        <v>180</v>
      </c>
      <c r="AW59" s="162">
        <v>1</v>
      </c>
      <c r="AX59" s="90"/>
      <c r="AY59" s="165"/>
      <c r="BA59" s="9"/>
      <c r="BB59" s="9"/>
      <c r="BC59" s="165"/>
      <c r="BD59" s="9"/>
      <c r="BE59" s="166"/>
      <c r="BF59" s="9"/>
      <c r="BG59" s="165"/>
    </row>
    <row r="60" spans="37:59" ht="12.75" customHeight="1" hidden="1">
      <c r="AK60" s="164" t="s">
        <v>412</v>
      </c>
      <c r="AL60" s="164"/>
      <c r="AM60" s="29">
        <v>58</v>
      </c>
      <c r="AN60" s="53" t="s">
        <v>66</v>
      </c>
      <c r="AO60" s="96">
        <v>4</v>
      </c>
      <c r="AP60" s="96">
        <v>3</v>
      </c>
      <c r="AQ60" s="96">
        <v>2</v>
      </c>
      <c r="AR60" s="96">
        <v>8</v>
      </c>
      <c r="AS60" s="55" t="s">
        <v>413</v>
      </c>
      <c r="AT60" s="97">
        <v>40000</v>
      </c>
      <c r="AU60" s="97" t="s">
        <v>25</v>
      </c>
      <c r="AV60" s="97" t="s">
        <v>26</v>
      </c>
      <c r="AW60" s="97">
        <v>16</v>
      </c>
      <c r="AX60" s="57" t="s">
        <v>40</v>
      </c>
      <c r="AY60" s="165"/>
      <c r="BA60" s="9"/>
      <c r="BB60" s="9"/>
      <c r="BC60" s="165"/>
      <c r="BD60" s="9"/>
      <c r="BE60" s="166"/>
      <c r="BF60" s="9"/>
      <c r="BG60" s="165"/>
    </row>
    <row r="61" spans="39:59" ht="12.75" customHeight="1" hidden="1">
      <c r="AM61" s="29">
        <v>59</v>
      </c>
      <c r="AN61" s="30" t="s">
        <v>94</v>
      </c>
      <c r="AO61" s="98">
        <v>7</v>
      </c>
      <c r="AP61" s="98">
        <v>3</v>
      </c>
      <c r="AQ61" s="98">
        <v>3</v>
      </c>
      <c r="AR61" s="98">
        <v>7</v>
      </c>
      <c r="AS61" s="32" t="s">
        <v>24</v>
      </c>
      <c r="AT61" s="99">
        <v>70000</v>
      </c>
      <c r="AU61" s="99" t="s">
        <v>80</v>
      </c>
      <c r="AV61" s="99" t="s">
        <v>81</v>
      </c>
      <c r="AW61" s="99">
        <v>2</v>
      </c>
      <c r="AX61" s="57"/>
      <c r="AY61" s="165"/>
      <c r="BA61" s="9"/>
      <c r="BB61" s="9"/>
      <c r="BC61" s="165"/>
      <c r="BD61" s="9"/>
      <c r="BE61" s="166"/>
      <c r="BF61" s="9"/>
      <c r="BG61" s="165"/>
    </row>
    <row r="62" spans="39:59" ht="12.75" customHeight="1" hidden="1">
      <c r="AM62" s="29">
        <v>60</v>
      </c>
      <c r="AN62" s="30" t="s">
        <v>122</v>
      </c>
      <c r="AO62" s="98">
        <v>6</v>
      </c>
      <c r="AP62" s="98">
        <v>3</v>
      </c>
      <c r="AQ62" s="98">
        <v>3</v>
      </c>
      <c r="AR62" s="98">
        <v>8</v>
      </c>
      <c r="AS62" s="32" t="s">
        <v>404</v>
      </c>
      <c r="AT62" s="99">
        <v>90000</v>
      </c>
      <c r="AU62" s="99" t="s">
        <v>108</v>
      </c>
      <c r="AV62" s="99" t="s">
        <v>109</v>
      </c>
      <c r="AW62" s="99">
        <v>2</v>
      </c>
      <c r="AX62" s="57"/>
      <c r="AY62" s="165"/>
      <c r="BA62" s="9"/>
      <c r="BB62" s="9"/>
      <c r="BC62" s="165"/>
      <c r="BD62" s="9"/>
      <c r="BE62" s="166"/>
      <c r="BF62" s="9"/>
      <c r="BG62" s="165"/>
    </row>
    <row r="63" spans="39:59" ht="12.75" customHeight="1" hidden="1">
      <c r="AM63" s="29">
        <v>61</v>
      </c>
      <c r="AN63" s="30" t="s">
        <v>148</v>
      </c>
      <c r="AO63" s="98">
        <v>4</v>
      </c>
      <c r="AP63" s="98">
        <v>4</v>
      </c>
      <c r="AQ63" s="98">
        <v>2</v>
      </c>
      <c r="AR63" s="98">
        <v>9</v>
      </c>
      <c r="AS63" s="32" t="s">
        <v>414</v>
      </c>
      <c r="AT63" s="99">
        <v>110000</v>
      </c>
      <c r="AU63" s="99" t="s">
        <v>108</v>
      </c>
      <c r="AV63" s="99" t="s">
        <v>109</v>
      </c>
      <c r="AW63" s="99">
        <v>2</v>
      </c>
      <c r="AX63" s="57"/>
      <c r="AY63" s="165"/>
      <c r="BA63" s="9"/>
      <c r="BB63" s="9"/>
      <c r="BC63" s="165"/>
      <c r="BD63" s="9"/>
      <c r="BE63" s="166"/>
      <c r="BF63" s="9"/>
      <c r="BG63" s="165"/>
    </row>
    <row r="64" spans="39:59" ht="12.75" customHeight="1" hidden="1">
      <c r="AM64" s="29">
        <v>62</v>
      </c>
      <c r="AN64" s="85" t="s">
        <v>170</v>
      </c>
      <c r="AO64" s="161">
        <v>8</v>
      </c>
      <c r="AP64" s="161">
        <v>3</v>
      </c>
      <c r="AQ64" s="161">
        <v>3</v>
      </c>
      <c r="AR64" s="161">
        <v>8</v>
      </c>
      <c r="AS64" s="87" t="s">
        <v>415</v>
      </c>
      <c r="AT64" s="162">
        <v>120000</v>
      </c>
      <c r="AU64" s="162" t="s">
        <v>80</v>
      </c>
      <c r="AV64" s="162" t="s">
        <v>81</v>
      </c>
      <c r="AW64" s="162">
        <v>2</v>
      </c>
      <c r="AX64" s="57"/>
      <c r="AY64" s="165"/>
      <c r="BA64" s="9"/>
      <c r="BB64" s="9"/>
      <c r="BC64" s="165"/>
      <c r="BD64" s="9"/>
      <c r="BE64" s="166"/>
      <c r="BF64" s="9"/>
      <c r="BG64" s="165"/>
    </row>
    <row r="65" spans="39:59" ht="12.75" customHeight="1" hidden="1">
      <c r="AM65" s="29">
        <v>63</v>
      </c>
      <c r="AN65" s="89" t="s">
        <v>67</v>
      </c>
      <c r="AO65" s="96">
        <v>6</v>
      </c>
      <c r="AP65" s="96">
        <v>3</v>
      </c>
      <c r="AQ65" s="96">
        <v>3</v>
      </c>
      <c r="AR65" s="96">
        <v>7</v>
      </c>
      <c r="AS65" s="55" t="s">
        <v>133</v>
      </c>
      <c r="AT65" s="97">
        <v>50000</v>
      </c>
      <c r="AU65" s="97" t="s">
        <v>25</v>
      </c>
      <c r="AV65" s="97" t="s">
        <v>26</v>
      </c>
      <c r="AW65" s="97">
        <v>16</v>
      </c>
      <c r="AX65" s="90" t="s">
        <v>41</v>
      </c>
      <c r="AY65" s="165"/>
      <c r="BA65" s="9"/>
      <c r="BB65" s="9"/>
      <c r="BC65" s="165"/>
      <c r="BD65" s="9"/>
      <c r="BE65" s="166"/>
      <c r="BF65" s="9"/>
      <c r="BG65" s="165"/>
    </row>
    <row r="66" spans="39:59" ht="12.75" customHeight="1" hidden="1">
      <c r="AM66" s="29">
        <v>64</v>
      </c>
      <c r="AN66" s="92" t="s">
        <v>95</v>
      </c>
      <c r="AO66" s="98">
        <v>6</v>
      </c>
      <c r="AP66" s="98">
        <v>3</v>
      </c>
      <c r="AQ66" s="98">
        <v>3</v>
      </c>
      <c r="AR66" s="98">
        <v>7</v>
      </c>
      <c r="AS66" s="32" t="s">
        <v>416</v>
      </c>
      <c r="AT66" s="99">
        <v>70000</v>
      </c>
      <c r="AU66" s="99" t="s">
        <v>54</v>
      </c>
      <c r="AV66" s="99" t="s">
        <v>55</v>
      </c>
      <c r="AW66" s="99">
        <v>2</v>
      </c>
      <c r="AX66" s="90"/>
      <c r="AY66" s="165"/>
      <c r="BA66" s="9"/>
      <c r="BB66" s="9"/>
      <c r="BC66" s="165"/>
      <c r="BD66" s="9"/>
      <c r="BE66" s="166"/>
      <c r="BF66" s="9"/>
      <c r="BG66" s="165"/>
    </row>
    <row r="67" spans="39:59" ht="12.75" customHeight="1" hidden="1">
      <c r="AM67" s="29">
        <v>65</v>
      </c>
      <c r="AN67" s="92" t="s">
        <v>123</v>
      </c>
      <c r="AO67" s="98">
        <v>7</v>
      </c>
      <c r="AP67" s="98">
        <v>3</v>
      </c>
      <c r="AQ67" s="98">
        <v>3</v>
      </c>
      <c r="AR67" s="98">
        <v>7</v>
      </c>
      <c r="AS67" s="32" t="s">
        <v>417</v>
      </c>
      <c r="AT67" s="99">
        <v>90000</v>
      </c>
      <c r="AU67" s="99" t="s">
        <v>80</v>
      </c>
      <c r="AV67" s="99" t="s">
        <v>81</v>
      </c>
      <c r="AW67" s="99">
        <v>2</v>
      </c>
      <c r="AX67" s="90"/>
      <c r="AY67" s="165"/>
      <c r="BA67" s="9"/>
      <c r="BB67" s="9"/>
      <c r="BC67" s="165"/>
      <c r="BD67" s="9"/>
      <c r="BE67" s="166"/>
      <c r="BF67" s="9"/>
      <c r="BG67" s="165"/>
    </row>
    <row r="68" spans="39:59" ht="12.75" customHeight="1" hidden="1">
      <c r="AM68" s="29">
        <v>66</v>
      </c>
      <c r="AN68" s="30" t="s">
        <v>149</v>
      </c>
      <c r="AO68" s="98">
        <v>6</v>
      </c>
      <c r="AP68" s="98">
        <v>3</v>
      </c>
      <c r="AQ68" s="98">
        <v>3</v>
      </c>
      <c r="AR68" s="98">
        <v>7</v>
      </c>
      <c r="AS68" s="32" t="s">
        <v>418</v>
      </c>
      <c r="AT68" s="99">
        <v>90000</v>
      </c>
      <c r="AU68" s="99" t="s">
        <v>108</v>
      </c>
      <c r="AV68" s="99" t="s">
        <v>109</v>
      </c>
      <c r="AW68" s="99">
        <v>2</v>
      </c>
      <c r="AX68" s="90"/>
      <c r="AY68" s="165"/>
      <c r="BA68" s="9"/>
      <c r="BB68" s="9"/>
      <c r="BC68" s="165"/>
      <c r="BD68" s="9"/>
      <c r="BE68" s="166"/>
      <c r="BF68" s="9"/>
      <c r="BG68" s="165"/>
    </row>
    <row r="69" spans="39:59" ht="12.75" customHeight="1" hidden="1">
      <c r="AM69" s="29">
        <v>67</v>
      </c>
      <c r="AN69" s="30" t="s">
        <v>171</v>
      </c>
      <c r="AO69" s="98">
        <v>6</v>
      </c>
      <c r="AP69" s="98">
        <v>4</v>
      </c>
      <c r="AQ69" s="98">
        <v>2</v>
      </c>
      <c r="AR69" s="98">
        <v>8</v>
      </c>
      <c r="AS69" s="32" t="s">
        <v>419</v>
      </c>
      <c r="AT69" s="99">
        <v>110000</v>
      </c>
      <c r="AU69" s="99" t="s">
        <v>108</v>
      </c>
      <c r="AV69" s="99" t="s">
        <v>109</v>
      </c>
      <c r="AW69" s="99">
        <v>2</v>
      </c>
      <c r="AX69" s="90"/>
      <c r="AY69" s="165"/>
      <c r="BA69" s="9"/>
      <c r="BB69" s="9"/>
      <c r="BC69" s="165"/>
      <c r="BD69" s="9"/>
      <c r="BE69" s="166"/>
      <c r="BF69" s="9"/>
      <c r="BG69" s="165"/>
    </row>
    <row r="70" spans="39:59" ht="12.75" customHeight="1" hidden="1">
      <c r="AM70" s="29">
        <v>68</v>
      </c>
      <c r="AN70" s="85" t="s">
        <v>190</v>
      </c>
      <c r="AO70" s="161">
        <v>5</v>
      </c>
      <c r="AP70" s="161">
        <v>5</v>
      </c>
      <c r="AQ70" s="161">
        <v>1</v>
      </c>
      <c r="AR70" s="161">
        <v>8</v>
      </c>
      <c r="AS70" s="87" t="s">
        <v>420</v>
      </c>
      <c r="AT70" s="162">
        <v>140000</v>
      </c>
      <c r="AU70" s="162" t="s">
        <v>236</v>
      </c>
      <c r="AV70" s="162" t="s">
        <v>180</v>
      </c>
      <c r="AW70" s="162">
        <v>1</v>
      </c>
      <c r="AX70" s="90"/>
      <c r="AY70" s="165"/>
      <c r="BA70" s="9"/>
      <c r="BB70" s="9"/>
      <c r="BC70" s="165"/>
      <c r="BD70" s="9"/>
      <c r="BE70" s="166"/>
      <c r="BF70" s="9"/>
      <c r="BG70" s="165"/>
    </row>
    <row r="71" spans="39:59" ht="12.75" customHeight="1" hidden="1">
      <c r="AM71" s="29">
        <v>69</v>
      </c>
      <c r="AN71" s="53" t="s">
        <v>68</v>
      </c>
      <c r="AO71" s="96">
        <v>5</v>
      </c>
      <c r="AP71" s="96">
        <v>3</v>
      </c>
      <c r="AQ71" s="96">
        <v>3</v>
      </c>
      <c r="AR71" s="96">
        <v>8</v>
      </c>
      <c r="AS71" s="55" t="s">
        <v>421</v>
      </c>
      <c r="AT71" s="97">
        <v>40000</v>
      </c>
      <c r="AU71" s="97" t="s">
        <v>268</v>
      </c>
      <c r="AV71" s="97" t="s">
        <v>26</v>
      </c>
      <c r="AW71" s="97">
        <v>16</v>
      </c>
      <c r="AX71" s="57" t="s">
        <v>42</v>
      </c>
      <c r="AY71" s="165"/>
      <c r="BA71" s="9"/>
      <c r="BB71" s="9"/>
      <c r="BC71" s="165"/>
      <c r="BD71" s="9"/>
      <c r="BE71" s="166"/>
      <c r="BF71" s="9"/>
      <c r="BG71" s="165"/>
    </row>
    <row r="72" spans="39:59" ht="12.75" customHeight="1" hidden="1">
      <c r="AM72" s="29">
        <v>70</v>
      </c>
      <c r="AN72" s="30" t="s">
        <v>96</v>
      </c>
      <c r="AO72" s="98">
        <v>6</v>
      </c>
      <c r="AP72" s="98">
        <v>3</v>
      </c>
      <c r="AQ72" s="98">
        <v>3</v>
      </c>
      <c r="AR72" s="98">
        <v>8</v>
      </c>
      <c r="AS72" s="32" t="s">
        <v>422</v>
      </c>
      <c r="AT72" s="99">
        <v>80000</v>
      </c>
      <c r="AU72" s="99" t="s">
        <v>135</v>
      </c>
      <c r="AV72" s="99" t="s">
        <v>109</v>
      </c>
      <c r="AW72" s="99">
        <v>4</v>
      </c>
      <c r="AX72" s="57"/>
      <c r="AY72" s="165"/>
      <c r="BA72" s="9"/>
      <c r="BB72" s="9"/>
      <c r="BC72" s="165"/>
      <c r="BD72" s="9"/>
      <c r="BE72" s="166"/>
      <c r="BF72" s="9"/>
      <c r="BG72" s="165"/>
    </row>
    <row r="73" spans="39:59" ht="12.75" customHeight="1" hidden="1">
      <c r="AM73" s="29">
        <v>71</v>
      </c>
      <c r="AN73" s="30" t="s">
        <v>124</v>
      </c>
      <c r="AO73" s="98">
        <v>4</v>
      </c>
      <c r="AP73" s="98">
        <v>4</v>
      </c>
      <c r="AQ73" s="98">
        <v>2</v>
      </c>
      <c r="AR73" s="98">
        <v>9</v>
      </c>
      <c r="AS73" s="32" t="s">
        <v>423</v>
      </c>
      <c r="AT73" s="99">
        <v>110000</v>
      </c>
      <c r="AU73" s="99" t="s">
        <v>135</v>
      </c>
      <c r="AV73" s="99" t="s">
        <v>109</v>
      </c>
      <c r="AW73" s="99">
        <v>4</v>
      </c>
      <c r="AX73" s="57"/>
      <c r="AY73" s="165"/>
      <c r="BA73" s="9"/>
      <c r="BB73" s="9"/>
      <c r="BC73" s="165"/>
      <c r="BD73" s="9"/>
      <c r="BE73" s="166"/>
      <c r="BF73" s="9"/>
      <c r="BG73" s="165"/>
    </row>
    <row r="74" spans="39:59" ht="12.75" customHeight="1" hidden="1">
      <c r="AM74" s="29">
        <v>72</v>
      </c>
      <c r="AN74" s="85" t="s">
        <v>150</v>
      </c>
      <c r="AO74" s="161">
        <v>4</v>
      </c>
      <c r="AP74" s="161">
        <v>5</v>
      </c>
      <c r="AQ74" s="161">
        <v>1</v>
      </c>
      <c r="AR74" s="161">
        <v>9</v>
      </c>
      <c r="AS74" s="87" t="s">
        <v>424</v>
      </c>
      <c r="AT74" s="162">
        <v>140000</v>
      </c>
      <c r="AU74" s="162" t="s">
        <v>236</v>
      </c>
      <c r="AV74" s="162" t="s">
        <v>237</v>
      </c>
      <c r="AW74" s="162">
        <v>1</v>
      </c>
      <c r="AX74" s="57"/>
      <c r="AY74" s="165"/>
      <c r="BA74" s="9"/>
      <c r="BB74" s="9"/>
      <c r="BC74" s="165"/>
      <c r="BD74" s="9"/>
      <c r="BE74" s="166"/>
      <c r="BF74" s="9"/>
      <c r="BG74" s="165"/>
    </row>
    <row r="75" spans="39:59" ht="12.75" customHeight="1" hidden="1">
      <c r="AM75" s="29">
        <v>73</v>
      </c>
      <c r="AN75" s="53" t="s">
        <v>69</v>
      </c>
      <c r="AO75" s="96">
        <v>5</v>
      </c>
      <c r="AP75" s="96">
        <v>1</v>
      </c>
      <c r="AQ75" s="96">
        <v>3</v>
      </c>
      <c r="AR75" s="96">
        <v>5</v>
      </c>
      <c r="AS75" s="55" t="s">
        <v>425</v>
      </c>
      <c r="AT75" s="97">
        <v>20000</v>
      </c>
      <c r="AU75" s="97" t="s">
        <v>244</v>
      </c>
      <c r="AV75" s="97" t="s">
        <v>256</v>
      </c>
      <c r="AW75" s="97">
        <v>16</v>
      </c>
      <c r="AX75" s="90" t="s">
        <v>43</v>
      </c>
      <c r="AY75" s="165"/>
      <c r="BA75" s="9"/>
      <c r="BB75" s="9"/>
      <c r="BC75" s="165"/>
      <c r="BD75" s="9"/>
      <c r="BE75" s="166"/>
      <c r="BF75" s="9"/>
      <c r="BG75" s="165"/>
    </row>
    <row r="76" spans="38:59" ht="12.75" customHeight="1" hidden="1">
      <c r="AL76" s="167"/>
      <c r="AM76" s="29">
        <v>74</v>
      </c>
      <c r="AN76" s="85" t="s">
        <v>97</v>
      </c>
      <c r="AO76" s="161">
        <v>5</v>
      </c>
      <c r="AP76" s="161">
        <v>5</v>
      </c>
      <c r="AQ76" s="161">
        <v>2</v>
      </c>
      <c r="AR76" s="161">
        <v>9</v>
      </c>
      <c r="AS76" s="87" t="s">
        <v>426</v>
      </c>
      <c r="AT76" s="162">
        <v>140000</v>
      </c>
      <c r="AU76" s="162" t="s">
        <v>236</v>
      </c>
      <c r="AV76" s="162" t="s">
        <v>180</v>
      </c>
      <c r="AW76" s="162">
        <v>6</v>
      </c>
      <c r="AX76" s="90"/>
      <c r="AY76" s="165"/>
      <c r="BA76" s="9"/>
      <c r="BB76" s="9"/>
      <c r="BC76" s="165"/>
      <c r="BD76" s="9"/>
      <c r="BE76" s="166"/>
      <c r="BF76" s="9"/>
      <c r="BG76" s="165"/>
    </row>
    <row r="77" spans="37:59" ht="12.75" customHeight="1" hidden="1">
      <c r="AK77" s="167"/>
      <c r="AL77" s="167"/>
      <c r="AM77" s="29">
        <v>75</v>
      </c>
      <c r="AN77" s="53" t="s">
        <v>70</v>
      </c>
      <c r="AO77" s="96">
        <v>5</v>
      </c>
      <c r="AP77" s="96">
        <v>3</v>
      </c>
      <c r="AQ77" s="96">
        <v>3</v>
      </c>
      <c r="AR77" s="96">
        <v>9</v>
      </c>
      <c r="AS77" s="55"/>
      <c r="AT77" s="97">
        <v>50000</v>
      </c>
      <c r="AU77" s="97" t="s">
        <v>25</v>
      </c>
      <c r="AV77" s="97" t="s">
        <v>26</v>
      </c>
      <c r="AW77" s="97">
        <v>16</v>
      </c>
      <c r="AX77" s="57" t="s">
        <v>44</v>
      </c>
      <c r="AY77" s="165"/>
      <c r="BA77" s="9"/>
      <c r="BB77" s="9"/>
      <c r="BC77" s="165"/>
      <c r="BD77" s="9"/>
      <c r="BE77" s="166"/>
      <c r="BF77" s="9"/>
      <c r="BG77" s="165"/>
    </row>
    <row r="78" spans="37:59" ht="12.75" customHeight="1" hidden="1">
      <c r="AK78" s="167"/>
      <c r="AL78" s="167"/>
      <c r="AM78" s="29">
        <v>76</v>
      </c>
      <c r="AN78" s="6" t="s">
        <v>98</v>
      </c>
      <c r="AO78" s="7">
        <v>6</v>
      </c>
      <c r="AP78" s="7">
        <v>2</v>
      </c>
      <c r="AQ78" s="7">
        <v>3</v>
      </c>
      <c r="AR78" s="7">
        <v>7</v>
      </c>
      <c r="AS78" s="8" t="s">
        <v>427</v>
      </c>
      <c r="AT78" s="9">
        <v>40000</v>
      </c>
      <c r="AU78" s="9" t="s">
        <v>244</v>
      </c>
      <c r="AV78" s="9" t="s">
        <v>256</v>
      </c>
      <c r="AW78" s="9">
        <v>4</v>
      </c>
      <c r="AX78" s="57"/>
      <c r="AY78" s="165"/>
      <c r="BA78" s="9"/>
      <c r="BB78" s="9"/>
      <c r="BC78" s="165"/>
      <c r="BD78" s="9"/>
      <c r="BE78" s="166"/>
      <c r="BF78" s="9"/>
      <c r="BG78" s="165"/>
    </row>
    <row r="79" spans="37:59" ht="12.75" customHeight="1" hidden="1">
      <c r="AK79" s="167"/>
      <c r="AL79" s="167"/>
      <c r="AM79" s="29">
        <v>77</v>
      </c>
      <c r="AN79" s="30" t="s">
        <v>125</v>
      </c>
      <c r="AO79" s="98">
        <v>5</v>
      </c>
      <c r="AP79" s="98">
        <v>3</v>
      </c>
      <c r="AQ79" s="98">
        <v>3</v>
      </c>
      <c r="AR79" s="98">
        <v>8</v>
      </c>
      <c r="AS79" s="32" t="s">
        <v>396</v>
      </c>
      <c r="AT79" s="99">
        <v>70000</v>
      </c>
      <c r="AU79" s="99" t="s">
        <v>54</v>
      </c>
      <c r="AV79" s="99" t="s">
        <v>55</v>
      </c>
      <c r="AW79" s="99">
        <v>2</v>
      </c>
      <c r="AX79" s="57"/>
      <c r="AY79" s="165"/>
      <c r="BA79" s="9"/>
      <c r="BB79" s="9"/>
      <c r="BC79" s="165"/>
      <c r="BD79" s="9"/>
      <c r="BE79" s="166"/>
      <c r="BF79" s="9"/>
      <c r="BG79" s="165"/>
    </row>
    <row r="80" spans="37:59" ht="12.75" customHeight="1" hidden="1">
      <c r="AK80" s="167"/>
      <c r="AL80" s="167"/>
      <c r="AM80" s="29">
        <v>78</v>
      </c>
      <c r="AN80" s="30" t="s">
        <v>151</v>
      </c>
      <c r="AO80" s="98">
        <v>4</v>
      </c>
      <c r="AP80" s="98">
        <v>4</v>
      </c>
      <c r="AQ80" s="98">
        <v>2</v>
      </c>
      <c r="AR80" s="98">
        <v>9</v>
      </c>
      <c r="AS80" s="32"/>
      <c r="AT80" s="99">
        <v>80000</v>
      </c>
      <c r="AU80" s="99" t="s">
        <v>108</v>
      </c>
      <c r="AV80" s="99" t="s">
        <v>109</v>
      </c>
      <c r="AW80" s="99">
        <v>4</v>
      </c>
      <c r="AX80" s="57"/>
      <c r="AY80" s="165"/>
      <c r="BA80" s="9"/>
      <c r="BB80" s="9"/>
      <c r="BC80" s="165"/>
      <c r="BD80" s="9"/>
      <c r="BE80" s="166"/>
      <c r="BF80" s="9"/>
      <c r="BG80" s="165"/>
    </row>
    <row r="81" spans="37:59" ht="12.75" customHeight="1" hidden="1">
      <c r="AK81" s="167"/>
      <c r="AM81" s="29">
        <v>79</v>
      </c>
      <c r="AN81" s="30" t="s">
        <v>172</v>
      </c>
      <c r="AO81" s="98">
        <v>6</v>
      </c>
      <c r="AP81" s="98">
        <v>3</v>
      </c>
      <c r="AQ81" s="98">
        <v>3</v>
      </c>
      <c r="AR81" s="98">
        <v>9</v>
      </c>
      <c r="AS81" s="32" t="s">
        <v>133</v>
      </c>
      <c r="AT81" s="99">
        <v>80000</v>
      </c>
      <c r="AU81" s="99" t="s">
        <v>108</v>
      </c>
      <c r="AV81" s="99" t="s">
        <v>109</v>
      </c>
      <c r="AW81" s="99">
        <v>4</v>
      </c>
      <c r="AX81" s="57"/>
      <c r="AY81" s="165"/>
      <c r="BA81" s="9"/>
      <c r="BB81" s="9"/>
      <c r="BC81" s="165"/>
      <c r="BD81" s="9"/>
      <c r="BE81" s="166"/>
      <c r="BF81" s="9"/>
      <c r="BG81" s="165"/>
    </row>
    <row r="82" spans="37:59" ht="12.75" customHeight="1" hidden="1">
      <c r="AK82" s="167"/>
      <c r="AM82" s="29">
        <v>80</v>
      </c>
      <c r="AN82" s="30" t="s">
        <v>192</v>
      </c>
      <c r="AO82" s="98">
        <v>4</v>
      </c>
      <c r="AP82" s="98">
        <v>5</v>
      </c>
      <c r="AQ82" s="98">
        <v>1</v>
      </c>
      <c r="AR82" s="98">
        <v>9</v>
      </c>
      <c r="AS82" s="32" t="s">
        <v>275</v>
      </c>
      <c r="AT82" s="99">
        <v>110000</v>
      </c>
      <c r="AU82" s="99" t="s">
        <v>236</v>
      </c>
      <c r="AV82" s="99" t="s">
        <v>180</v>
      </c>
      <c r="AW82" s="99">
        <v>1</v>
      </c>
      <c r="AX82" s="57"/>
      <c r="AY82" s="165"/>
      <c r="BA82" s="9"/>
      <c r="BB82" s="9"/>
      <c r="BC82" s="165"/>
      <c r="BD82" s="9"/>
      <c r="BE82" s="166"/>
      <c r="BF82" s="9"/>
      <c r="BG82" s="165"/>
    </row>
    <row r="83" spans="37:59" ht="12.75" customHeight="1" hidden="1">
      <c r="AK83" s="167"/>
      <c r="AM83" s="29">
        <v>81</v>
      </c>
      <c r="AN83" s="53" t="s">
        <v>71</v>
      </c>
      <c r="AO83" s="96">
        <v>7</v>
      </c>
      <c r="AP83" s="96">
        <v>3</v>
      </c>
      <c r="AQ83" s="96">
        <v>3</v>
      </c>
      <c r="AR83" s="96">
        <v>7</v>
      </c>
      <c r="AS83" s="55"/>
      <c r="AT83" s="97">
        <v>50000</v>
      </c>
      <c r="AU83" s="97" t="s">
        <v>25</v>
      </c>
      <c r="AV83" s="97" t="s">
        <v>428</v>
      </c>
      <c r="AW83" s="97">
        <v>16</v>
      </c>
      <c r="AX83" s="90" t="s">
        <v>45</v>
      </c>
      <c r="AY83" s="165"/>
      <c r="BA83" s="9"/>
      <c r="BB83" s="9"/>
      <c r="BC83" s="165"/>
      <c r="BD83" s="9"/>
      <c r="BE83" s="166"/>
      <c r="BF83" s="9"/>
      <c r="BG83" s="165"/>
    </row>
    <row r="84" spans="37:59" ht="12.75" customHeight="1" hidden="1">
      <c r="AK84" s="167"/>
      <c r="AM84" s="29">
        <v>82</v>
      </c>
      <c r="AN84" s="30" t="s">
        <v>99</v>
      </c>
      <c r="AO84" s="98">
        <v>7</v>
      </c>
      <c r="AP84" s="98">
        <v>3</v>
      </c>
      <c r="AQ84" s="98">
        <v>3</v>
      </c>
      <c r="AR84" s="98">
        <v>7</v>
      </c>
      <c r="AS84" s="32" t="s">
        <v>429</v>
      </c>
      <c r="AT84" s="99">
        <v>70000</v>
      </c>
      <c r="AU84" s="99" t="s">
        <v>54</v>
      </c>
      <c r="AV84" s="99" t="s">
        <v>430</v>
      </c>
      <c r="AW84" s="99">
        <v>2</v>
      </c>
      <c r="AX84" s="90"/>
      <c r="AY84" s="165"/>
      <c r="BA84" s="9"/>
      <c r="BB84" s="9"/>
      <c r="BC84" s="165"/>
      <c r="BD84" s="9"/>
      <c r="BE84" s="166"/>
      <c r="BF84" s="9"/>
      <c r="BG84" s="165"/>
    </row>
    <row r="85" spans="37:59" ht="12.75" customHeight="1" hidden="1">
      <c r="AK85" s="167"/>
      <c r="AL85" s="167"/>
      <c r="AM85" s="29">
        <v>83</v>
      </c>
      <c r="AN85" s="30" t="s">
        <v>126</v>
      </c>
      <c r="AO85" s="98">
        <v>9</v>
      </c>
      <c r="AP85" s="98">
        <v>2</v>
      </c>
      <c r="AQ85" s="98">
        <v>4</v>
      </c>
      <c r="AR85" s="98">
        <v>7</v>
      </c>
      <c r="AS85" s="32" t="s">
        <v>24</v>
      </c>
      <c r="AT85" s="99">
        <v>80000</v>
      </c>
      <c r="AU85" s="99" t="s">
        <v>80</v>
      </c>
      <c r="AV85" s="99" t="s">
        <v>431</v>
      </c>
      <c r="AW85" s="99">
        <v>4</v>
      </c>
      <c r="AX85" s="90"/>
      <c r="AY85" s="165"/>
      <c r="BA85" s="9"/>
      <c r="BB85" s="9"/>
      <c r="BC85" s="165"/>
      <c r="BD85" s="9"/>
      <c r="BE85" s="166"/>
      <c r="BF85" s="9"/>
      <c r="BG85" s="165"/>
    </row>
    <row r="86" spans="37:59" ht="12.75" customHeight="1" hidden="1">
      <c r="AK86" s="167"/>
      <c r="AL86" s="167"/>
      <c r="AM86" s="29">
        <v>84</v>
      </c>
      <c r="AN86" s="30" t="s">
        <v>152</v>
      </c>
      <c r="AO86" s="98">
        <v>7</v>
      </c>
      <c r="AP86" s="98">
        <v>3</v>
      </c>
      <c r="AQ86" s="98">
        <v>3</v>
      </c>
      <c r="AR86" s="98">
        <v>8</v>
      </c>
      <c r="AS86" s="32" t="s">
        <v>133</v>
      </c>
      <c r="AT86" s="99">
        <v>90000</v>
      </c>
      <c r="AU86" s="99" t="s">
        <v>108</v>
      </c>
      <c r="AV86" s="99" t="s">
        <v>207</v>
      </c>
      <c r="AW86" s="99">
        <v>2</v>
      </c>
      <c r="AX86" s="90"/>
      <c r="AY86" s="165"/>
      <c r="BA86" s="9"/>
      <c r="BB86" s="9"/>
      <c r="BC86" s="165"/>
      <c r="BD86" s="9"/>
      <c r="BE86" s="166"/>
      <c r="BF86" s="9"/>
      <c r="BG86" s="165"/>
    </row>
    <row r="87" spans="37:59" ht="12.75" customHeight="1" hidden="1">
      <c r="AK87" s="167"/>
      <c r="AL87" s="167"/>
      <c r="AM87" s="29">
        <v>85</v>
      </c>
      <c r="AN87" s="85" t="s">
        <v>173</v>
      </c>
      <c r="AO87" s="161">
        <v>6</v>
      </c>
      <c r="AP87" s="161">
        <v>5</v>
      </c>
      <c r="AQ87" s="161">
        <v>2</v>
      </c>
      <c r="AR87" s="161">
        <v>8</v>
      </c>
      <c r="AS87" s="87" t="s">
        <v>432</v>
      </c>
      <c r="AT87" s="162">
        <v>160000</v>
      </c>
      <c r="AU87" s="162" t="s">
        <v>236</v>
      </c>
      <c r="AV87" s="162" t="s">
        <v>237</v>
      </c>
      <c r="AW87" s="162">
        <v>1</v>
      </c>
      <c r="AX87" s="90"/>
      <c r="AY87" s="165"/>
      <c r="BA87" s="9"/>
      <c r="BB87" s="9"/>
      <c r="BC87" s="165"/>
      <c r="BD87" s="9"/>
      <c r="BE87" s="166"/>
      <c r="BF87" s="9"/>
      <c r="BG87" s="165"/>
    </row>
    <row r="88" spans="37:59" ht="12.75" customHeight="1" hidden="1">
      <c r="AK88" s="167"/>
      <c r="AL88" s="167"/>
      <c r="AM88" s="29">
        <v>86</v>
      </c>
      <c r="AN88" s="30" t="s">
        <v>72</v>
      </c>
      <c r="AO88" s="98">
        <v>6</v>
      </c>
      <c r="AP88" s="98">
        <v>3</v>
      </c>
      <c r="AQ88" s="98">
        <v>3</v>
      </c>
      <c r="AR88" s="98">
        <v>8</v>
      </c>
      <c r="AS88" s="32" t="s">
        <v>433</v>
      </c>
      <c r="AT88" s="99">
        <v>60000</v>
      </c>
      <c r="AU88" s="99" t="s">
        <v>25</v>
      </c>
      <c r="AV88" s="99" t="s">
        <v>26</v>
      </c>
      <c r="AW88" s="99">
        <v>16</v>
      </c>
      <c r="AX88" s="100" t="s">
        <v>46</v>
      </c>
      <c r="AY88" s="165"/>
      <c r="BA88" s="9"/>
      <c r="BB88" s="9"/>
      <c r="BC88" s="165"/>
      <c r="BD88" s="9"/>
      <c r="BE88" s="166"/>
      <c r="BF88" s="9"/>
      <c r="BG88" s="165"/>
    </row>
    <row r="89" spans="38:59" ht="12.75" customHeight="1" hidden="1">
      <c r="AL89" s="167"/>
      <c r="AM89" s="29">
        <v>87</v>
      </c>
      <c r="AN89" s="30" t="s">
        <v>100</v>
      </c>
      <c r="AO89" s="98">
        <v>7</v>
      </c>
      <c r="AP89" s="98">
        <v>2</v>
      </c>
      <c r="AQ89" s="98">
        <v>4</v>
      </c>
      <c r="AR89" s="98">
        <v>7</v>
      </c>
      <c r="AS89" s="32" t="s">
        <v>434</v>
      </c>
      <c r="AT89" s="99">
        <v>80000</v>
      </c>
      <c r="AU89" s="99" t="s">
        <v>80</v>
      </c>
      <c r="AV89" s="99" t="s">
        <v>81</v>
      </c>
      <c r="AW89" s="99">
        <v>4</v>
      </c>
      <c r="AX89" s="100"/>
      <c r="AY89" s="165"/>
      <c r="BA89" s="9"/>
      <c r="BB89" s="9"/>
      <c r="BC89" s="165"/>
      <c r="BD89" s="9"/>
      <c r="BE89" s="166"/>
      <c r="BF89" s="9"/>
      <c r="BG89" s="165"/>
    </row>
    <row r="90" spans="38:59" ht="12.75" customHeight="1" hidden="1">
      <c r="AL90" s="167"/>
      <c r="AM90" s="29">
        <v>88</v>
      </c>
      <c r="AN90" s="30" t="s">
        <v>127</v>
      </c>
      <c r="AO90" s="98">
        <v>7</v>
      </c>
      <c r="AP90" s="98">
        <v>3</v>
      </c>
      <c r="AQ90" s="98">
        <v>3</v>
      </c>
      <c r="AR90" s="98">
        <v>8</v>
      </c>
      <c r="AS90" s="32" t="s">
        <v>435</v>
      </c>
      <c r="AT90" s="99">
        <v>110000</v>
      </c>
      <c r="AU90" s="99" t="s">
        <v>436</v>
      </c>
      <c r="AV90" s="99" t="s">
        <v>437</v>
      </c>
      <c r="AW90" s="99">
        <v>4</v>
      </c>
      <c r="AX90" s="100"/>
      <c r="AY90" s="165"/>
      <c r="BA90" s="9"/>
      <c r="BB90" s="9"/>
      <c r="BC90" s="165"/>
      <c r="BD90" s="9"/>
      <c r="BE90" s="166"/>
      <c r="BF90" s="9"/>
      <c r="BG90" s="165"/>
    </row>
    <row r="91" spans="38:59" ht="12.75" customHeight="1" hidden="1">
      <c r="AL91" s="167"/>
      <c r="AM91" s="29">
        <v>89</v>
      </c>
      <c r="AN91" s="85" t="s">
        <v>153</v>
      </c>
      <c r="AO91" s="161">
        <v>6</v>
      </c>
      <c r="AP91" s="161">
        <v>5</v>
      </c>
      <c r="AQ91" s="161">
        <v>1</v>
      </c>
      <c r="AR91" s="161">
        <v>9</v>
      </c>
      <c r="AS91" s="87" t="s">
        <v>411</v>
      </c>
      <c r="AT91" s="162">
        <v>140000</v>
      </c>
      <c r="AU91" s="162" t="s">
        <v>236</v>
      </c>
      <c r="AV91" s="162" t="s">
        <v>180</v>
      </c>
      <c r="AW91" s="162">
        <v>1</v>
      </c>
      <c r="AX91" s="100"/>
      <c r="AY91" s="165"/>
      <c r="BA91" s="9"/>
      <c r="BB91" s="9"/>
      <c r="BC91" s="165"/>
      <c r="BD91" s="9"/>
      <c r="BE91" s="166"/>
      <c r="BF91" s="9"/>
      <c r="BG91" s="165"/>
    </row>
    <row r="92" spans="38:59" ht="12.75" customHeight="1" hidden="1">
      <c r="AL92" s="167"/>
      <c r="AM92" s="29">
        <v>90</v>
      </c>
      <c r="AN92" s="53" t="s">
        <v>73</v>
      </c>
      <c r="AO92" s="54">
        <v>5</v>
      </c>
      <c r="AP92" s="54">
        <v>3</v>
      </c>
      <c r="AQ92" s="54">
        <v>2</v>
      </c>
      <c r="AR92" s="54">
        <v>7</v>
      </c>
      <c r="AS92" s="55" t="s">
        <v>400</v>
      </c>
      <c r="AT92" s="56">
        <v>40000</v>
      </c>
      <c r="AU92" s="56" t="s">
        <v>25</v>
      </c>
      <c r="AV92" s="56" t="s">
        <v>26</v>
      </c>
      <c r="AW92" s="56">
        <v>16</v>
      </c>
      <c r="AX92" s="57" t="s">
        <v>47</v>
      </c>
      <c r="AY92" s="165"/>
      <c r="BA92" s="9"/>
      <c r="BB92" s="9"/>
      <c r="BC92" s="165"/>
      <c r="BD92" s="9"/>
      <c r="BE92" s="166"/>
      <c r="BF92" s="9"/>
      <c r="BG92" s="165"/>
    </row>
    <row r="93" spans="38:59" ht="12.75" customHeight="1" hidden="1">
      <c r="AL93" s="167"/>
      <c r="AM93" s="29">
        <v>91</v>
      </c>
      <c r="AN93" s="168" t="s">
        <v>101</v>
      </c>
      <c r="AO93" s="31">
        <v>4</v>
      </c>
      <c r="AP93" s="31">
        <v>3</v>
      </c>
      <c r="AQ93" s="31">
        <v>2</v>
      </c>
      <c r="AR93" s="31">
        <v>8</v>
      </c>
      <c r="AS93" s="32" t="s">
        <v>413</v>
      </c>
      <c r="AT93" s="33">
        <v>40000</v>
      </c>
      <c r="AU93" s="33" t="s">
        <v>25</v>
      </c>
      <c r="AV93" s="33" t="s">
        <v>26</v>
      </c>
      <c r="AW93" s="33">
        <v>16</v>
      </c>
      <c r="AX93" s="57"/>
      <c r="AY93" s="165"/>
      <c r="BA93" s="9"/>
      <c r="BB93" s="9"/>
      <c r="BC93" s="165"/>
      <c r="BD93" s="9"/>
      <c r="BE93" s="166"/>
      <c r="BF93" s="9"/>
      <c r="BG93" s="165"/>
    </row>
    <row r="94" spans="39:59" ht="12.75" customHeight="1" hidden="1">
      <c r="AM94" s="29">
        <v>92</v>
      </c>
      <c r="AN94" s="168" t="s">
        <v>128</v>
      </c>
      <c r="AO94" s="31">
        <v>7</v>
      </c>
      <c r="AP94" s="31">
        <v>3</v>
      </c>
      <c r="AQ94" s="31">
        <v>3</v>
      </c>
      <c r="AR94" s="31">
        <v>7</v>
      </c>
      <c r="AS94" s="32" t="s">
        <v>24</v>
      </c>
      <c r="AT94" s="33">
        <v>70000</v>
      </c>
      <c r="AU94" s="33" t="s">
        <v>80</v>
      </c>
      <c r="AV94" s="33" t="s">
        <v>81</v>
      </c>
      <c r="AW94" s="33">
        <v>4</v>
      </c>
      <c r="AX94" s="57"/>
      <c r="AY94" s="165"/>
      <c r="BA94" s="9"/>
      <c r="BB94" s="9"/>
      <c r="BC94" s="165"/>
      <c r="BD94" s="9"/>
      <c r="BE94" s="166"/>
      <c r="BF94" s="9"/>
      <c r="BG94" s="165"/>
    </row>
    <row r="95" spans="39:59" ht="12.75" customHeight="1" hidden="1">
      <c r="AM95" s="29">
        <v>93</v>
      </c>
      <c r="AN95" s="168" t="s">
        <v>154</v>
      </c>
      <c r="AO95" s="31">
        <v>6</v>
      </c>
      <c r="AP95" s="31">
        <v>3</v>
      </c>
      <c r="AQ95" s="31">
        <v>3</v>
      </c>
      <c r="AR95" s="31">
        <v>8</v>
      </c>
      <c r="AS95" s="32" t="s">
        <v>404</v>
      </c>
      <c r="AT95" s="33">
        <v>90000</v>
      </c>
      <c r="AU95" s="33" t="s">
        <v>108</v>
      </c>
      <c r="AV95" s="33" t="s">
        <v>109</v>
      </c>
      <c r="AW95" s="33">
        <v>2</v>
      </c>
      <c r="AX95" s="57"/>
      <c r="AY95" s="165"/>
      <c r="BA95" s="9"/>
      <c r="BB95" s="9"/>
      <c r="BC95" s="165"/>
      <c r="BD95" s="9"/>
      <c r="BE95" s="166"/>
      <c r="BF95" s="9"/>
      <c r="BG95" s="165"/>
    </row>
    <row r="96" spans="39:59" ht="12.75" customHeight="1" hidden="1">
      <c r="AM96" s="29">
        <v>94</v>
      </c>
      <c r="AN96" s="30" t="s">
        <v>174</v>
      </c>
      <c r="AO96" s="31">
        <v>3</v>
      </c>
      <c r="AP96" s="31">
        <v>5</v>
      </c>
      <c r="AQ96" s="31">
        <v>1</v>
      </c>
      <c r="AR96" s="31">
        <v>9</v>
      </c>
      <c r="AS96" s="32" t="s">
        <v>438</v>
      </c>
      <c r="AT96" s="33">
        <v>120000</v>
      </c>
      <c r="AU96" s="33" t="s">
        <v>236</v>
      </c>
      <c r="AV96" s="33" t="s">
        <v>180</v>
      </c>
      <c r="AW96" s="33">
        <v>2</v>
      </c>
      <c r="AX96" s="57"/>
      <c r="AY96" s="165"/>
      <c r="BA96" s="9"/>
      <c r="BB96" s="9"/>
      <c r="BC96" s="165"/>
      <c r="BD96" s="9"/>
      <c r="BE96" s="166"/>
      <c r="BF96" s="9"/>
      <c r="BG96" s="165"/>
    </row>
    <row r="97" spans="39:59" ht="12.75" customHeight="1" hidden="1">
      <c r="AM97" s="29">
        <v>95</v>
      </c>
      <c r="AN97" s="53" t="s">
        <v>74</v>
      </c>
      <c r="AO97" s="96">
        <v>6</v>
      </c>
      <c r="AP97" s="96">
        <v>2</v>
      </c>
      <c r="AQ97" s="96">
        <v>3</v>
      </c>
      <c r="AR97" s="96">
        <v>7</v>
      </c>
      <c r="AS97" s="55" t="s">
        <v>427</v>
      </c>
      <c r="AT97" s="97">
        <v>40000</v>
      </c>
      <c r="AU97" s="97" t="s">
        <v>255</v>
      </c>
      <c r="AV97" s="97" t="s">
        <v>256</v>
      </c>
      <c r="AW97" s="97">
        <v>12</v>
      </c>
      <c r="AX97" s="100" t="s">
        <v>48</v>
      </c>
      <c r="AY97" s="165"/>
      <c r="BA97" s="9"/>
      <c r="BB97" s="9"/>
      <c r="BC97" s="165"/>
      <c r="BD97" s="9"/>
      <c r="BE97" s="166"/>
      <c r="BF97" s="9"/>
      <c r="BG97" s="165"/>
    </row>
    <row r="98" spans="39:59" ht="12.75" customHeight="1" hidden="1">
      <c r="AM98" s="29">
        <v>96</v>
      </c>
      <c r="AN98" s="30" t="s">
        <v>102</v>
      </c>
      <c r="AO98" s="98">
        <v>7</v>
      </c>
      <c r="AP98" s="98">
        <v>3</v>
      </c>
      <c r="AQ98" s="98">
        <v>3</v>
      </c>
      <c r="AR98" s="98">
        <v>7</v>
      </c>
      <c r="AS98" s="32" t="s">
        <v>267</v>
      </c>
      <c r="AT98" s="99">
        <v>50000</v>
      </c>
      <c r="AU98" s="99" t="s">
        <v>268</v>
      </c>
      <c r="AV98" s="99" t="s">
        <v>26</v>
      </c>
      <c r="AW98" s="99">
        <v>2</v>
      </c>
      <c r="AX98" s="100"/>
      <c r="AY98" s="165"/>
      <c r="BA98" s="9"/>
      <c r="BB98" s="9"/>
      <c r="BC98" s="165"/>
      <c r="BD98" s="9"/>
      <c r="BE98" s="166"/>
      <c r="BF98" s="9"/>
      <c r="BG98" s="165"/>
    </row>
    <row r="99" spans="39:59" ht="12.75" customHeight="1" hidden="1">
      <c r="AM99" s="29">
        <v>97</v>
      </c>
      <c r="AN99" s="30" t="s">
        <v>129</v>
      </c>
      <c r="AO99" s="98">
        <v>7</v>
      </c>
      <c r="AP99" s="98">
        <v>3</v>
      </c>
      <c r="AQ99" s="98">
        <v>3</v>
      </c>
      <c r="AR99" s="98">
        <v>7</v>
      </c>
      <c r="AS99" s="32" t="s">
        <v>439</v>
      </c>
      <c r="AT99" s="99">
        <v>70000</v>
      </c>
      <c r="AU99" s="99" t="s">
        <v>440</v>
      </c>
      <c r="AV99" s="99" t="s">
        <v>55</v>
      </c>
      <c r="AW99" s="99">
        <v>2</v>
      </c>
      <c r="AX99" s="100"/>
      <c r="AY99" s="165"/>
      <c r="BA99" s="9"/>
      <c r="BB99" s="9"/>
      <c r="BC99" s="165"/>
      <c r="BD99" s="9"/>
      <c r="BE99" s="166"/>
      <c r="BF99" s="9"/>
      <c r="BG99" s="165"/>
    </row>
    <row r="100" spans="39:59" ht="12.75" customHeight="1" hidden="1">
      <c r="AM100" s="29">
        <v>98</v>
      </c>
      <c r="AN100" s="30" t="s">
        <v>155</v>
      </c>
      <c r="AO100" s="98">
        <v>7</v>
      </c>
      <c r="AP100" s="98">
        <v>3</v>
      </c>
      <c r="AQ100" s="98">
        <v>3</v>
      </c>
      <c r="AR100" s="98">
        <v>8</v>
      </c>
      <c r="AS100" s="32" t="s">
        <v>441</v>
      </c>
      <c r="AT100" s="99">
        <v>90000</v>
      </c>
      <c r="AU100" s="99" t="s">
        <v>135</v>
      </c>
      <c r="AV100" s="99" t="s">
        <v>109</v>
      </c>
      <c r="AW100" s="99">
        <v>2</v>
      </c>
      <c r="AX100" s="100"/>
      <c r="AY100" s="165"/>
      <c r="BA100" s="9"/>
      <c r="BB100" s="9"/>
      <c r="BC100" s="165"/>
      <c r="BD100" s="9"/>
      <c r="BE100" s="166"/>
      <c r="BF100" s="9"/>
      <c r="BG100" s="165"/>
    </row>
    <row r="101" spans="39:59" ht="12.75" customHeight="1" hidden="1">
      <c r="AM101" s="29">
        <v>99</v>
      </c>
      <c r="AN101" s="30" t="s">
        <v>175</v>
      </c>
      <c r="AO101" s="98">
        <v>4</v>
      </c>
      <c r="AP101" s="98">
        <v>5</v>
      </c>
      <c r="AQ101" s="98">
        <v>1</v>
      </c>
      <c r="AR101" s="98">
        <v>9</v>
      </c>
      <c r="AS101" s="32" t="s">
        <v>275</v>
      </c>
      <c r="AT101" s="99">
        <v>110000</v>
      </c>
      <c r="AU101" s="99" t="s">
        <v>179</v>
      </c>
      <c r="AV101" s="99" t="s">
        <v>180</v>
      </c>
      <c r="AW101" s="99">
        <v>1</v>
      </c>
      <c r="AX101" s="100"/>
      <c r="AY101" s="165"/>
      <c r="BA101" s="9"/>
      <c r="BB101" s="9"/>
      <c r="BC101" s="165"/>
      <c r="BD101" s="9"/>
      <c r="BE101" s="166"/>
      <c r="BF101" s="9"/>
      <c r="BG101" s="165"/>
    </row>
    <row r="102" spans="39:59" ht="12.75" customHeight="1" hidden="1">
      <c r="AM102" s="29">
        <v>100</v>
      </c>
      <c r="AN102" s="53" t="s">
        <v>75</v>
      </c>
      <c r="AO102" s="96">
        <v>6</v>
      </c>
      <c r="AP102" s="96">
        <v>3</v>
      </c>
      <c r="AQ102" s="96">
        <v>3</v>
      </c>
      <c r="AR102" s="96">
        <v>7</v>
      </c>
      <c r="AS102" s="55"/>
      <c r="AT102" s="97">
        <v>40000</v>
      </c>
      <c r="AU102" s="97" t="s">
        <v>25</v>
      </c>
      <c r="AV102" s="97" t="s">
        <v>26</v>
      </c>
      <c r="AW102" s="97">
        <v>16</v>
      </c>
      <c r="AX102" s="169" t="s">
        <v>49</v>
      </c>
      <c r="AY102" s="165"/>
      <c r="BA102" s="9"/>
      <c r="BB102" s="9"/>
      <c r="BC102" s="165"/>
      <c r="BD102" s="9"/>
      <c r="BE102" s="166"/>
      <c r="BF102" s="9"/>
      <c r="BG102" s="165"/>
    </row>
    <row r="103" spans="39:59" ht="12.75" customHeight="1" hidden="1">
      <c r="AM103" s="29">
        <v>101</v>
      </c>
      <c r="AN103" s="85" t="s">
        <v>49</v>
      </c>
      <c r="AO103" s="161">
        <v>6</v>
      </c>
      <c r="AP103" s="161">
        <v>4</v>
      </c>
      <c r="AQ103" s="161">
        <v>4</v>
      </c>
      <c r="AR103" s="161">
        <v>8</v>
      </c>
      <c r="AS103" s="87" t="s">
        <v>442</v>
      </c>
      <c r="AT103" s="162">
        <v>110000</v>
      </c>
      <c r="AU103" s="162" t="s">
        <v>436</v>
      </c>
      <c r="AV103" s="162" t="s">
        <v>437</v>
      </c>
      <c r="AW103" s="99">
        <v>6</v>
      </c>
      <c r="AX103" s="169"/>
      <c r="AY103" s="165"/>
      <c r="BA103" s="9"/>
      <c r="BB103" s="9"/>
      <c r="BC103" s="165"/>
      <c r="BD103" s="9"/>
      <c r="BE103" s="166"/>
      <c r="BF103" s="9"/>
      <c r="BG103" s="165"/>
    </row>
    <row r="104" spans="39:59" ht="12.75" customHeight="1" hidden="1">
      <c r="AM104" s="29">
        <v>102</v>
      </c>
      <c r="AN104" s="53" t="s">
        <v>76</v>
      </c>
      <c r="AO104" s="54">
        <v>7</v>
      </c>
      <c r="AP104" s="54">
        <v>3</v>
      </c>
      <c r="AQ104" s="54">
        <v>4</v>
      </c>
      <c r="AR104" s="54">
        <v>7</v>
      </c>
      <c r="AS104" s="55"/>
      <c r="AT104" s="56">
        <v>70000</v>
      </c>
      <c r="AU104" s="56" t="s">
        <v>80</v>
      </c>
      <c r="AV104" s="56" t="s">
        <v>81</v>
      </c>
      <c r="AW104" s="56">
        <v>16</v>
      </c>
      <c r="AX104" s="57" t="s">
        <v>50</v>
      </c>
      <c r="AY104" s="165"/>
      <c r="BA104" s="9"/>
      <c r="BB104" s="9"/>
      <c r="BC104" s="165"/>
      <c r="BD104" s="9"/>
      <c r="BE104" s="166"/>
      <c r="BF104" s="9"/>
      <c r="BG104" s="165"/>
    </row>
    <row r="105" spans="39:59" ht="12.75" customHeight="1" hidden="1">
      <c r="AM105" s="29">
        <v>103</v>
      </c>
      <c r="AN105" s="30" t="s">
        <v>103</v>
      </c>
      <c r="AO105" s="31">
        <v>8</v>
      </c>
      <c r="AP105" s="31">
        <v>2</v>
      </c>
      <c r="AQ105" s="31">
        <v>4</v>
      </c>
      <c r="AR105" s="31">
        <v>7</v>
      </c>
      <c r="AS105" s="32" t="s">
        <v>443</v>
      </c>
      <c r="AT105" s="33">
        <v>90000</v>
      </c>
      <c r="AU105" s="33" t="s">
        <v>80</v>
      </c>
      <c r="AV105" s="33" t="s">
        <v>81</v>
      </c>
      <c r="AW105" s="33">
        <v>4</v>
      </c>
      <c r="AX105" s="57"/>
      <c r="AY105" s="165"/>
      <c r="BA105" s="9"/>
      <c r="BB105" s="9"/>
      <c r="BC105" s="165"/>
      <c r="BD105" s="9"/>
      <c r="BE105" s="166"/>
      <c r="BF105" s="9"/>
      <c r="BG105" s="165"/>
    </row>
    <row r="106" spans="39:59" ht="12.75" customHeight="1" hidden="1">
      <c r="AM106" s="29">
        <v>104</v>
      </c>
      <c r="AN106" s="30" t="s">
        <v>131</v>
      </c>
      <c r="AO106" s="31">
        <v>7</v>
      </c>
      <c r="AP106" s="31">
        <v>3</v>
      </c>
      <c r="AQ106" s="31">
        <v>4</v>
      </c>
      <c r="AR106" s="31">
        <v>7</v>
      </c>
      <c r="AS106" s="32" t="s">
        <v>314</v>
      </c>
      <c r="AT106" s="33">
        <v>90000</v>
      </c>
      <c r="AU106" s="33" t="s">
        <v>180</v>
      </c>
      <c r="AV106" s="33" t="s">
        <v>236</v>
      </c>
      <c r="AW106" s="33">
        <v>2</v>
      </c>
      <c r="AX106" s="57"/>
      <c r="AY106" s="165"/>
      <c r="BA106" s="9"/>
      <c r="BB106" s="9"/>
      <c r="BC106" s="165"/>
      <c r="BD106" s="9"/>
      <c r="BE106" s="166"/>
      <c r="BF106" s="9"/>
      <c r="BG106" s="165"/>
    </row>
    <row r="107" spans="39:59" ht="12.75" customHeight="1" hidden="1">
      <c r="AM107" s="29">
        <v>105</v>
      </c>
      <c r="AN107" s="30" t="s">
        <v>157</v>
      </c>
      <c r="AO107" s="31">
        <v>8</v>
      </c>
      <c r="AP107" s="31">
        <v>3</v>
      </c>
      <c r="AQ107" s="31">
        <v>4</v>
      </c>
      <c r="AR107" s="31">
        <v>7</v>
      </c>
      <c r="AS107" s="32" t="s">
        <v>444</v>
      </c>
      <c r="AT107" s="33">
        <v>120000</v>
      </c>
      <c r="AU107" s="33" t="s">
        <v>80</v>
      </c>
      <c r="AV107" s="33" t="s">
        <v>81</v>
      </c>
      <c r="AW107" s="33">
        <v>2</v>
      </c>
      <c r="AX107" s="57"/>
      <c r="AY107" s="165"/>
      <c r="BA107" s="9"/>
      <c r="BB107" s="9"/>
      <c r="BC107" s="165"/>
      <c r="BD107" s="9"/>
      <c r="BE107" s="166"/>
      <c r="BF107" s="9"/>
      <c r="BG107" s="165"/>
    </row>
    <row r="108" spans="39:59" ht="12.75" customHeight="1" hidden="1">
      <c r="AM108" s="29">
        <v>106</v>
      </c>
      <c r="AN108" s="85" t="s">
        <v>176</v>
      </c>
      <c r="AO108" s="86">
        <v>2</v>
      </c>
      <c r="AP108" s="86">
        <v>6</v>
      </c>
      <c r="AQ108" s="86">
        <v>1</v>
      </c>
      <c r="AR108" s="86">
        <v>10</v>
      </c>
      <c r="AS108" s="87" t="s">
        <v>369</v>
      </c>
      <c r="AT108" s="88">
        <v>120000</v>
      </c>
      <c r="AU108" s="88" t="s">
        <v>236</v>
      </c>
      <c r="AV108" s="88" t="s">
        <v>180</v>
      </c>
      <c r="AW108" s="88">
        <v>1</v>
      </c>
      <c r="AX108" s="57"/>
      <c r="AY108" s="165"/>
      <c r="BA108" s="9"/>
      <c r="BB108" s="9"/>
      <c r="BC108" s="165"/>
      <c r="BD108" s="9"/>
      <c r="BE108" s="166"/>
      <c r="BF108" s="9"/>
      <c r="BG108" s="165"/>
    </row>
    <row r="109" spans="39:59" ht="12.75" customHeight="1" hidden="1">
      <c r="AM109" s="37">
        <v>107</v>
      </c>
      <c r="AN109" s="30" t="s">
        <v>184</v>
      </c>
      <c r="AO109" s="7">
        <v>6</v>
      </c>
      <c r="AP109" s="7">
        <v>3</v>
      </c>
      <c r="AQ109" s="7">
        <v>3</v>
      </c>
      <c r="AR109" s="7">
        <v>8</v>
      </c>
      <c r="AS109" s="8" t="s">
        <v>445</v>
      </c>
      <c r="AT109" s="9">
        <v>60000</v>
      </c>
      <c r="AW109" s="9">
        <v>1</v>
      </c>
      <c r="AX109" s="9" t="s">
        <v>32</v>
      </c>
      <c r="AY109" s="165"/>
      <c r="BA109" s="9"/>
      <c r="BB109" s="9"/>
      <c r="BC109" s="165"/>
      <c r="BD109" s="9"/>
      <c r="BE109" s="166"/>
      <c r="BF109" s="9"/>
      <c r="BG109" s="165"/>
    </row>
    <row r="110" spans="39:59" ht="12.75" customHeight="1" hidden="1">
      <c r="AM110" s="37">
        <v>108</v>
      </c>
      <c r="AN110" s="30" t="s">
        <v>117</v>
      </c>
      <c r="AO110" s="7">
        <v>6</v>
      </c>
      <c r="AP110" s="7">
        <v>5</v>
      </c>
      <c r="AQ110" s="7">
        <v>2</v>
      </c>
      <c r="AR110" s="7">
        <v>9</v>
      </c>
      <c r="AS110" s="8" t="s">
        <v>446</v>
      </c>
      <c r="AT110" s="9">
        <v>290000</v>
      </c>
      <c r="AW110" s="9">
        <v>1</v>
      </c>
      <c r="AX110" s="9" t="s">
        <v>447</v>
      </c>
      <c r="AY110" s="165"/>
      <c r="BA110" s="9"/>
      <c r="BB110" s="9"/>
      <c r="BC110" s="165"/>
      <c r="BD110" s="9"/>
      <c r="BE110" s="166"/>
      <c r="BF110" s="9"/>
      <c r="BG110" s="165"/>
    </row>
    <row r="111" spans="39:59" ht="12.75" customHeight="1" hidden="1">
      <c r="AM111" s="37">
        <v>109</v>
      </c>
      <c r="AN111" s="30" t="s">
        <v>136</v>
      </c>
      <c r="AO111" s="170">
        <v>5</v>
      </c>
      <c r="AP111" s="170">
        <v>5</v>
      </c>
      <c r="AQ111" s="170">
        <v>2</v>
      </c>
      <c r="AR111" s="170">
        <v>9</v>
      </c>
      <c r="AS111" s="171" t="s">
        <v>448</v>
      </c>
      <c r="AT111" s="172">
        <v>145000</v>
      </c>
      <c r="AW111" s="9">
        <v>1</v>
      </c>
      <c r="AX111" s="9" t="s">
        <v>449</v>
      </c>
      <c r="AY111" s="165"/>
      <c r="BA111" s="9"/>
      <c r="BB111" s="9"/>
      <c r="BC111" s="165"/>
      <c r="BD111" s="9"/>
      <c r="BE111" s="166"/>
      <c r="BF111" s="9"/>
      <c r="BG111" s="165"/>
    </row>
    <row r="112" spans="39:59" ht="12.75" customHeight="1" hidden="1">
      <c r="AM112" s="37">
        <v>110</v>
      </c>
      <c r="AN112" s="30" t="s">
        <v>160</v>
      </c>
      <c r="AO112" s="170">
        <v>6</v>
      </c>
      <c r="AP112" s="170">
        <v>2</v>
      </c>
      <c r="AQ112" s="170">
        <v>4</v>
      </c>
      <c r="AR112" s="170">
        <v>7</v>
      </c>
      <c r="AS112" s="171" t="s">
        <v>450</v>
      </c>
      <c r="AT112" s="172">
        <v>145000</v>
      </c>
      <c r="AW112" s="9">
        <v>1</v>
      </c>
      <c r="AX112" s="9" t="s">
        <v>449</v>
      </c>
      <c r="AY112" s="165"/>
      <c r="BA112" s="9"/>
      <c r="BB112" s="9"/>
      <c r="BC112" s="165"/>
      <c r="BD112" s="9"/>
      <c r="BE112" s="166"/>
      <c r="BF112" s="9"/>
      <c r="BG112" s="165"/>
    </row>
    <row r="113" spans="39:59" ht="12.75" customHeight="1" hidden="1">
      <c r="AM113" s="37">
        <v>111</v>
      </c>
      <c r="AN113" s="93" t="s">
        <v>191</v>
      </c>
      <c r="AO113" s="170">
        <v>6</v>
      </c>
      <c r="AP113" s="170">
        <v>2</v>
      </c>
      <c r="AQ113" s="170">
        <v>3</v>
      </c>
      <c r="AR113" s="170">
        <v>7</v>
      </c>
      <c r="AS113" s="171" t="s">
        <v>451</v>
      </c>
      <c r="AT113" s="172">
        <v>60000</v>
      </c>
      <c r="AW113" s="9">
        <v>1</v>
      </c>
      <c r="AX113" s="9" t="s">
        <v>452</v>
      </c>
      <c r="AY113" s="165"/>
      <c r="BA113" s="9"/>
      <c r="BB113" s="9"/>
      <c r="BC113" s="165"/>
      <c r="BD113" s="9"/>
      <c r="BE113" s="166"/>
      <c r="BF113" s="9"/>
      <c r="BG113" s="165"/>
    </row>
    <row r="114" spans="39:59" ht="12.75" customHeight="1" hidden="1">
      <c r="AM114" s="37">
        <v>112</v>
      </c>
      <c r="AN114" s="30" t="s">
        <v>200</v>
      </c>
      <c r="AO114" s="170">
        <v>4</v>
      </c>
      <c r="AP114" s="170">
        <v>3</v>
      </c>
      <c r="AQ114" s="170">
        <v>2</v>
      </c>
      <c r="AR114" s="170">
        <v>9</v>
      </c>
      <c r="AS114" s="171" t="s">
        <v>453</v>
      </c>
      <c r="AT114" s="172">
        <v>60000</v>
      </c>
      <c r="AW114" s="9">
        <v>1</v>
      </c>
      <c r="AX114" s="9" t="s">
        <v>454</v>
      </c>
      <c r="AY114" s="165"/>
      <c r="BA114" s="9"/>
      <c r="BB114" s="9"/>
      <c r="BC114" s="165"/>
      <c r="BD114" s="9"/>
      <c r="BE114" s="166"/>
      <c r="BF114" s="9"/>
      <c r="BG114" s="165"/>
    </row>
    <row r="115" spans="39:59" ht="12.75" customHeight="1" hidden="1">
      <c r="AM115" s="37">
        <v>113</v>
      </c>
      <c r="AN115" s="30" t="s">
        <v>130</v>
      </c>
      <c r="AO115" s="170">
        <v>6</v>
      </c>
      <c r="AP115" s="170">
        <v>5</v>
      </c>
      <c r="AQ115" s="170">
        <v>4</v>
      </c>
      <c r="AR115" s="170">
        <v>9</v>
      </c>
      <c r="AS115" s="171" t="s">
        <v>455</v>
      </c>
      <c r="AT115" s="172">
        <v>390000</v>
      </c>
      <c r="AW115" s="9">
        <v>1</v>
      </c>
      <c r="AX115" s="9" t="s">
        <v>456</v>
      </c>
      <c r="AY115" s="165"/>
      <c r="BA115" s="9"/>
      <c r="BB115" s="9"/>
      <c r="BC115" s="165"/>
      <c r="BD115" s="9"/>
      <c r="BE115" s="166"/>
      <c r="BF115" s="9"/>
      <c r="BG115" s="165"/>
    </row>
    <row r="116" spans="39:59" ht="12.75" customHeight="1" hidden="1">
      <c r="AM116" s="37">
        <v>114</v>
      </c>
      <c r="AN116" s="30" t="s">
        <v>156</v>
      </c>
      <c r="AO116" s="170">
        <v>6</v>
      </c>
      <c r="AP116" s="170">
        <v>3</v>
      </c>
      <c r="AQ116" s="170">
        <v>3</v>
      </c>
      <c r="AR116" s="170">
        <v>8</v>
      </c>
      <c r="AS116" s="171" t="s">
        <v>457</v>
      </c>
      <c r="AT116" s="172">
        <v>120000</v>
      </c>
      <c r="AW116" s="9">
        <v>1</v>
      </c>
      <c r="AX116" s="9" t="s">
        <v>458</v>
      </c>
      <c r="AY116" s="165"/>
      <c r="BA116" s="9"/>
      <c r="BB116" s="9"/>
      <c r="BC116" s="165"/>
      <c r="BD116" s="9"/>
      <c r="BE116" s="166"/>
      <c r="BF116" s="9"/>
      <c r="BG116" s="165"/>
    </row>
    <row r="117" spans="39:59" ht="12.75" customHeight="1" hidden="1">
      <c r="AM117" s="37">
        <v>115</v>
      </c>
      <c r="AN117" s="30" t="s">
        <v>143</v>
      </c>
      <c r="AO117" s="170">
        <v>2</v>
      </c>
      <c r="AP117" s="170">
        <v>7</v>
      </c>
      <c r="AQ117" s="170">
        <v>1</v>
      </c>
      <c r="AR117" s="170">
        <v>10</v>
      </c>
      <c r="AS117" s="171" t="s">
        <v>459</v>
      </c>
      <c r="AT117" s="172">
        <v>300000</v>
      </c>
      <c r="AW117" s="9">
        <v>1</v>
      </c>
      <c r="AX117" s="9" t="s">
        <v>35</v>
      </c>
      <c r="AY117" s="165"/>
      <c r="BA117" s="9"/>
      <c r="BB117" s="9"/>
      <c r="BC117" s="165"/>
      <c r="BD117" s="9"/>
      <c r="BE117" s="166"/>
      <c r="BF117" s="9"/>
      <c r="BG117" s="165"/>
    </row>
    <row r="118" spans="39:59" ht="12.75" customHeight="1" hidden="1">
      <c r="AM118" s="37">
        <v>116</v>
      </c>
      <c r="AN118" s="30" t="s">
        <v>165</v>
      </c>
      <c r="AO118" s="170">
        <v>7</v>
      </c>
      <c r="AP118" s="170">
        <v>3</v>
      </c>
      <c r="AQ118" s="170">
        <v>4</v>
      </c>
      <c r="AR118" s="170">
        <v>7</v>
      </c>
      <c r="AS118" s="171" t="s">
        <v>460</v>
      </c>
      <c r="AT118" s="172">
        <v>150000</v>
      </c>
      <c r="AW118" s="9">
        <v>1</v>
      </c>
      <c r="AX118" s="9" t="s">
        <v>461</v>
      </c>
      <c r="AY118" s="165"/>
      <c r="BA118" s="9"/>
      <c r="BB118" s="9"/>
      <c r="BC118" s="165"/>
      <c r="BD118" s="9"/>
      <c r="BE118" s="166"/>
      <c r="BF118" s="9"/>
      <c r="BG118" s="165"/>
    </row>
    <row r="119" spans="39:59" ht="12.75" customHeight="1" hidden="1">
      <c r="AM119" s="37">
        <v>117</v>
      </c>
      <c r="AN119" s="30" t="s">
        <v>183</v>
      </c>
      <c r="AO119" s="170">
        <v>8</v>
      </c>
      <c r="AP119" s="170">
        <v>3</v>
      </c>
      <c r="AQ119" s="170">
        <v>4</v>
      </c>
      <c r="AR119" s="170">
        <v>7</v>
      </c>
      <c r="AS119" s="171" t="s">
        <v>462</v>
      </c>
      <c r="AT119" s="172">
        <v>200000</v>
      </c>
      <c r="AW119" s="9">
        <v>1</v>
      </c>
      <c r="AX119" s="9" t="s">
        <v>463</v>
      </c>
      <c r="AY119" s="165"/>
      <c r="BA119" s="9"/>
      <c r="BB119" s="9"/>
      <c r="BC119" s="165"/>
      <c r="BD119" s="9"/>
      <c r="BE119" s="166"/>
      <c r="BF119" s="9"/>
      <c r="BG119" s="165"/>
    </row>
    <row r="120" spans="39:59" ht="12.75" customHeight="1" hidden="1">
      <c r="AM120" s="37">
        <v>118</v>
      </c>
      <c r="AN120" s="30" t="s">
        <v>193</v>
      </c>
      <c r="AO120" s="170">
        <v>4</v>
      </c>
      <c r="AP120" s="170">
        <v>7</v>
      </c>
      <c r="AQ120" s="170">
        <v>3</v>
      </c>
      <c r="AR120" s="170">
        <v>7</v>
      </c>
      <c r="AS120" s="171" t="s">
        <v>464</v>
      </c>
      <c r="AT120" s="172">
        <v>100000</v>
      </c>
      <c r="AW120" s="9">
        <v>1</v>
      </c>
      <c r="AX120" s="9" t="s">
        <v>465</v>
      </c>
      <c r="AY120" s="165"/>
      <c r="BA120" s="9"/>
      <c r="BB120" s="9"/>
      <c r="BC120" s="165"/>
      <c r="BD120" s="9"/>
      <c r="BE120" s="166"/>
      <c r="BF120" s="9"/>
      <c r="BG120" s="165"/>
    </row>
    <row r="121" spans="39:59" ht="12.75" customHeight="1" hidden="1">
      <c r="AM121" s="37">
        <v>119</v>
      </c>
      <c r="AN121" s="30" t="s">
        <v>211</v>
      </c>
      <c r="AO121" s="170">
        <v>5</v>
      </c>
      <c r="AP121" s="170">
        <v>3</v>
      </c>
      <c r="AQ121" s="170">
        <v>2</v>
      </c>
      <c r="AR121" s="170">
        <v>8</v>
      </c>
      <c r="AS121" s="171" t="s">
        <v>466</v>
      </c>
      <c r="AT121" s="172">
        <v>130000</v>
      </c>
      <c r="AW121" s="9">
        <v>1</v>
      </c>
      <c r="AX121" s="9" t="s">
        <v>32</v>
      </c>
      <c r="AY121" s="165"/>
      <c r="BA121" s="9"/>
      <c r="BB121" s="9"/>
      <c r="BC121" s="165"/>
      <c r="BD121" s="9"/>
      <c r="BE121" s="166"/>
      <c r="BF121" s="9"/>
      <c r="BG121" s="165"/>
    </row>
    <row r="122" spans="39:59" ht="12.75" customHeight="1" hidden="1">
      <c r="AM122" s="37">
        <v>120</v>
      </c>
      <c r="AN122" s="30" t="s">
        <v>213</v>
      </c>
      <c r="AO122" s="170">
        <v>4</v>
      </c>
      <c r="AP122" s="170">
        <v>7</v>
      </c>
      <c r="AQ122" s="170">
        <v>3</v>
      </c>
      <c r="AR122" s="170">
        <v>7</v>
      </c>
      <c r="AS122" s="171" t="s">
        <v>467</v>
      </c>
      <c r="AT122" s="172">
        <v>80000</v>
      </c>
      <c r="AW122" s="9">
        <v>1</v>
      </c>
      <c r="AX122" s="9" t="s">
        <v>34</v>
      </c>
      <c r="AY122" s="165"/>
      <c r="BA122" s="9"/>
      <c r="BB122" s="9"/>
      <c r="BC122" s="165"/>
      <c r="BD122" s="9"/>
      <c r="BE122" s="166"/>
      <c r="BF122" s="9"/>
      <c r="BG122" s="165"/>
    </row>
    <row r="123" spans="39:59" ht="12.75" customHeight="1" hidden="1">
      <c r="AM123" s="37">
        <v>121</v>
      </c>
      <c r="AN123" s="30" t="s">
        <v>204</v>
      </c>
      <c r="AO123" s="170">
        <v>7</v>
      </c>
      <c r="AP123" s="170">
        <v>4</v>
      </c>
      <c r="AQ123" s="170">
        <v>3</v>
      </c>
      <c r="AR123" s="170">
        <v>8</v>
      </c>
      <c r="AS123" s="171" t="s">
        <v>468</v>
      </c>
      <c r="AT123" s="172">
        <v>210000</v>
      </c>
      <c r="AW123" s="9">
        <v>1</v>
      </c>
      <c r="AX123" s="9" t="s">
        <v>469</v>
      </c>
      <c r="AY123" s="165"/>
      <c r="BA123" s="9"/>
      <c r="BB123" s="9"/>
      <c r="BC123" s="165"/>
      <c r="BD123" s="9"/>
      <c r="BE123" s="166"/>
      <c r="BF123" s="9"/>
      <c r="BG123" s="165"/>
    </row>
    <row r="124" spans="39:59" ht="12.75" customHeight="1" hidden="1">
      <c r="AM124" s="37">
        <v>122</v>
      </c>
      <c r="AN124" s="30" t="s">
        <v>161</v>
      </c>
      <c r="AO124" s="170">
        <v>6</v>
      </c>
      <c r="AP124" s="170">
        <v>6</v>
      </c>
      <c r="AQ124" s="170">
        <v>2</v>
      </c>
      <c r="AR124" s="170">
        <v>8</v>
      </c>
      <c r="AS124" s="171" t="s">
        <v>470</v>
      </c>
      <c r="AT124" s="172">
        <v>310000</v>
      </c>
      <c r="AW124" s="9">
        <v>1</v>
      </c>
      <c r="AX124" s="9" t="s">
        <v>471</v>
      </c>
      <c r="AY124" s="165"/>
      <c r="BA124" s="9"/>
      <c r="BB124" s="9"/>
      <c r="BC124" s="165"/>
      <c r="BD124" s="9"/>
      <c r="BE124" s="166"/>
      <c r="BF124" s="9"/>
      <c r="BG124" s="165"/>
    </row>
    <row r="125" spans="39:59" ht="12.75" customHeight="1" hidden="1">
      <c r="AM125" s="37">
        <v>123</v>
      </c>
      <c r="AN125" s="93" t="s">
        <v>187</v>
      </c>
      <c r="AO125" s="170">
        <v>7</v>
      </c>
      <c r="AP125" s="170">
        <v>4</v>
      </c>
      <c r="AQ125" s="170">
        <v>4</v>
      </c>
      <c r="AR125" s="170">
        <v>8</v>
      </c>
      <c r="AS125" s="171" t="s">
        <v>472</v>
      </c>
      <c r="AT125" s="172">
        <v>320000</v>
      </c>
      <c r="AW125" s="9">
        <v>1</v>
      </c>
      <c r="AX125" s="9" t="s">
        <v>37</v>
      </c>
      <c r="AY125" s="165"/>
      <c r="BA125" s="9"/>
      <c r="BB125" s="9"/>
      <c r="BC125" s="165"/>
      <c r="BD125" s="9"/>
      <c r="BE125" s="166"/>
      <c r="BF125" s="9"/>
      <c r="BG125" s="165"/>
    </row>
    <row r="126" spans="39:59" ht="12.75" customHeight="1" hidden="1">
      <c r="AM126" s="37">
        <v>124</v>
      </c>
      <c r="AN126" s="30" t="s">
        <v>225</v>
      </c>
      <c r="AO126" s="170">
        <v>5</v>
      </c>
      <c r="AP126" s="170">
        <v>4</v>
      </c>
      <c r="AQ126" s="170">
        <v>3</v>
      </c>
      <c r="AR126" s="170">
        <v>8</v>
      </c>
      <c r="AS126" s="171" t="s">
        <v>473</v>
      </c>
      <c r="AT126" s="172">
        <v>220000</v>
      </c>
      <c r="AW126" s="9">
        <v>1</v>
      </c>
      <c r="AX126" s="9" t="s">
        <v>32</v>
      </c>
      <c r="AY126" s="165"/>
      <c r="BA126" s="9"/>
      <c r="BB126" s="9"/>
      <c r="BC126" s="165"/>
      <c r="BD126" s="9"/>
      <c r="BE126" s="166"/>
      <c r="BF126" s="9"/>
      <c r="BG126" s="165"/>
    </row>
    <row r="127" spans="39:59" ht="12.75" customHeight="1" hidden="1">
      <c r="AM127" s="37">
        <v>125</v>
      </c>
      <c r="AN127" s="30" t="s">
        <v>168</v>
      </c>
      <c r="AO127" s="31">
        <v>6</v>
      </c>
      <c r="AP127" s="31">
        <v>3</v>
      </c>
      <c r="AQ127" s="31">
        <v>2</v>
      </c>
      <c r="AR127" s="31">
        <v>7</v>
      </c>
      <c r="AS127" s="32" t="s">
        <v>474</v>
      </c>
      <c r="AT127" s="33">
        <v>120000</v>
      </c>
      <c r="AW127" s="9">
        <v>1</v>
      </c>
      <c r="AX127" s="9" t="s">
        <v>475</v>
      </c>
      <c r="AY127" s="165"/>
      <c r="BA127" s="9"/>
      <c r="BB127" s="9"/>
      <c r="BC127" s="165"/>
      <c r="BD127" s="9"/>
      <c r="BE127" s="166"/>
      <c r="BF127" s="9"/>
      <c r="BG127" s="165"/>
    </row>
    <row r="128" spans="39:59" ht="12.75" customHeight="1" hidden="1">
      <c r="AM128" s="37">
        <v>126</v>
      </c>
      <c r="AN128" s="30" t="s">
        <v>219</v>
      </c>
      <c r="AO128" s="170">
        <v>9</v>
      </c>
      <c r="AP128" s="170">
        <v>3</v>
      </c>
      <c r="AQ128" s="170">
        <v>4</v>
      </c>
      <c r="AR128" s="170">
        <v>7</v>
      </c>
      <c r="AS128" s="32" t="s">
        <v>476</v>
      </c>
      <c r="AT128" s="172">
        <v>200000</v>
      </c>
      <c r="AW128" s="9">
        <v>1</v>
      </c>
      <c r="AX128" s="9" t="s">
        <v>45</v>
      </c>
      <c r="AY128" s="165"/>
      <c r="BA128" s="9"/>
      <c r="BB128" s="9"/>
      <c r="BC128" s="165"/>
      <c r="BD128" s="9"/>
      <c r="BE128" s="166"/>
      <c r="BF128" s="9"/>
      <c r="BG128" s="165"/>
    </row>
    <row r="129" spans="39:59" ht="12.75" customHeight="1" hidden="1">
      <c r="AM129" s="37">
        <v>127</v>
      </c>
      <c r="AN129" s="30" t="s">
        <v>233</v>
      </c>
      <c r="AO129" s="170">
        <v>6</v>
      </c>
      <c r="AP129" s="170">
        <v>6</v>
      </c>
      <c r="AQ129" s="170">
        <v>3</v>
      </c>
      <c r="AR129" s="170">
        <v>8</v>
      </c>
      <c r="AS129" s="171" t="s">
        <v>477</v>
      </c>
      <c r="AT129" s="172">
        <v>340000</v>
      </c>
      <c r="AW129" s="9">
        <v>1</v>
      </c>
      <c r="AX129" s="9" t="s">
        <v>45</v>
      </c>
      <c r="AY129" s="165"/>
      <c r="BA129" s="9"/>
      <c r="BB129" s="9"/>
      <c r="BC129" s="165"/>
      <c r="BD129" s="9"/>
      <c r="BE129" s="166"/>
      <c r="BF129" s="9"/>
      <c r="BG129" s="165"/>
    </row>
    <row r="130" spans="39:59" ht="12.75" customHeight="1" hidden="1">
      <c r="AM130" s="37">
        <v>128</v>
      </c>
      <c r="AN130" s="30" t="s">
        <v>147</v>
      </c>
      <c r="AO130" s="170">
        <v>6</v>
      </c>
      <c r="AP130" s="170">
        <v>3</v>
      </c>
      <c r="AQ130" s="170">
        <v>3</v>
      </c>
      <c r="AR130" s="170">
        <v>8</v>
      </c>
      <c r="AS130" s="32" t="s">
        <v>478</v>
      </c>
      <c r="AT130" s="172">
        <v>110000</v>
      </c>
      <c r="AW130" s="9">
        <v>1</v>
      </c>
      <c r="AX130" s="9" t="s">
        <v>479</v>
      </c>
      <c r="AY130" s="165"/>
      <c r="BA130" s="9"/>
      <c r="BB130" s="9"/>
      <c r="BC130" s="165"/>
      <c r="BD130" s="9"/>
      <c r="BE130" s="166"/>
      <c r="BF130" s="9"/>
      <c r="BG130" s="165"/>
    </row>
    <row r="131" spans="39:59" ht="12.75" customHeight="1" hidden="1">
      <c r="AM131" s="37">
        <v>129</v>
      </c>
      <c r="AN131" s="93" t="s">
        <v>169</v>
      </c>
      <c r="AO131" s="170">
        <v>8</v>
      </c>
      <c r="AP131" s="170">
        <v>2</v>
      </c>
      <c r="AQ131" s="170">
        <v>3</v>
      </c>
      <c r="AR131" s="170">
        <v>7</v>
      </c>
      <c r="AS131" s="171" t="s">
        <v>480</v>
      </c>
      <c r="AT131" s="172">
        <v>170000</v>
      </c>
      <c r="AW131" s="9">
        <v>1</v>
      </c>
      <c r="AX131" s="9" t="s">
        <v>39</v>
      </c>
      <c r="AY131" s="165"/>
      <c r="BA131" s="9"/>
      <c r="BB131" s="9"/>
      <c r="BC131" s="165"/>
      <c r="BD131" s="9"/>
      <c r="BE131" s="166"/>
      <c r="BF131" s="9"/>
      <c r="BG131" s="165"/>
    </row>
    <row r="132" spans="39:59" ht="12.75" customHeight="1" hidden="1">
      <c r="AM132" s="37">
        <v>130</v>
      </c>
      <c r="AN132" s="94" t="s">
        <v>199</v>
      </c>
      <c r="AO132" s="170">
        <v>7</v>
      </c>
      <c r="AP132" s="170">
        <v>3</v>
      </c>
      <c r="AQ132" s="170">
        <v>4</v>
      </c>
      <c r="AR132" s="170">
        <v>7</v>
      </c>
      <c r="AS132" s="171" t="s">
        <v>481</v>
      </c>
      <c r="AT132" s="172">
        <v>210000</v>
      </c>
      <c r="AW132" s="9">
        <v>1</v>
      </c>
      <c r="AX132" s="9" t="s">
        <v>31</v>
      </c>
      <c r="AY132" s="165"/>
      <c r="BA132" s="9"/>
      <c r="BB132" s="9"/>
      <c r="BC132" s="165"/>
      <c r="BD132" s="9"/>
      <c r="BE132" s="166"/>
      <c r="BF132" s="9"/>
      <c r="BG132" s="165"/>
    </row>
    <row r="133" spans="39:59" ht="12.75" customHeight="1" hidden="1">
      <c r="AM133" s="37">
        <v>131</v>
      </c>
      <c r="AN133" s="30" t="s">
        <v>181</v>
      </c>
      <c r="AO133" s="170">
        <v>6</v>
      </c>
      <c r="AP133" s="170">
        <v>5</v>
      </c>
      <c r="AQ133" s="170">
        <v>2</v>
      </c>
      <c r="AR133" s="170">
        <v>9</v>
      </c>
      <c r="AS133" s="171" t="s">
        <v>482</v>
      </c>
      <c r="AT133" s="172">
        <v>330000</v>
      </c>
      <c r="AW133" s="9">
        <v>1</v>
      </c>
      <c r="AX133" s="9" t="s">
        <v>29</v>
      </c>
      <c r="AY133" s="165"/>
      <c r="BA133" s="9"/>
      <c r="BB133" s="9"/>
      <c r="BC133" s="165"/>
      <c r="BD133" s="9"/>
      <c r="BE133" s="166"/>
      <c r="BF133" s="9"/>
      <c r="BG133" s="165"/>
    </row>
    <row r="134" spans="39:59" ht="12.75" customHeight="1" hidden="1">
      <c r="AM134" s="37">
        <v>132</v>
      </c>
      <c r="AN134" s="94" t="s">
        <v>483</v>
      </c>
      <c r="AO134" s="170">
        <v>7</v>
      </c>
      <c r="AP134" s="170">
        <v>4</v>
      </c>
      <c r="AQ134" s="170">
        <v>4</v>
      </c>
      <c r="AR134" s="170">
        <v>8</v>
      </c>
      <c r="AS134" s="171" t="s">
        <v>484</v>
      </c>
      <c r="AT134" s="172">
        <v>260000</v>
      </c>
      <c r="AW134" s="9">
        <v>1</v>
      </c>
      <c r="AX134" s="9" t="s">
        <v>485</v>
      </c>
      <c r="AY134" s="165"/>
      <c r="BA134" s="9"/>
      <c r="BB134" s="9"/>
      <c r="BC134" s="165"/>
      <c r="BD134" s="9"/>
      <c r="BE134" s="166"/>
      <c r="BF134" s="9"/>
      <c r="BG134" s="165"/>
    </row>
    <row r="135" spans="39:59" ht="12.75" customHeight="1" hidden="1">
      <c r="AM135" s="37">
        <v>133</v>
      </c>
      <c r="AN135" s="94" t="s">
        <v>188</v>
      </c>
      <c r="AO135" s="170">
        <v>7</v>
      </c>
      <c r="AP135" s="170">
        <v>2</v>
      </c>
      <c r="AQ135" s="170">
        <v>3</v>
      </c>
      <c r="AR135" s="170">
        <v>7</v>
      </c>
      <c r="AS135" s="171" t="s">
        <v>486</v>
      </c>
      <c r="AT135" s="172">
        <v>130000</v>
      </c>
      <c r="AW135" s="9">
        <v>1</v>
      </c>
      <c r="AX135" s="9" t="s">
        <v>38</v>
      </c>
      <c r="AY135" s="165"/>
      <c r="BA135" s="9"/>
      <c r="BB135" s="9"/>
      <c r="BC135" s="165"/>
      <c r="BD135" s="9"/>
      <c r="BE135" s="166"/>
      <c r="BF135" s="9"/>
      <c r="BG135" s="165"/>
    </row>
    <row r="136" spans="39:59" ht="12.75" customHeight="1" hidden="1">
      <c r="AM136" s="37">
        <v>134</v>
      </c>
      <c r="AN136" s="95" t="s">
        <v>230</v>
      </c>
      <c r="AO136" s="170">
        <v>5</v>
      </c>
      <c r="AP136" s="170">
        <v>6</v>
      </c>
      <c r="AQ136" s="170">
        <v>1</v>
      </c>
      <c r="AR136" s="170">
        <v>8</v>
      </c>
      <c r="AS136" s="171" t="s">
        <v>487</v>
      </c>
      <c r="AT136" s="172">
        <v>330000</v>
      </c>
      <c r="AW136" s="9">
        <v>1</v>
      </c>
      <c r="AX136" s="9" t="s">
        <v>41</v>
      </c>
      <c r="AY136" s="165"/>
      <c r="BA136" s="9"/>
      <c r="BB136" s="9"/>
      <c r="BC136" s="165"/>
      <c r="BD136" s="9"/>
      <c r="BE136" s="166"/>
      <c r="BF136" s="9"/>
      <c r="BG136" s="165"/>
    </row>
    <row r="137" spans="39:59" ht="12.75" customHeight="1" hidden="1">
      <c r="AM137" s="37">
        <v>135</v>
      </c>
      <c r="AN137" s="95" t="s">
        <v>203</v>
      </c>
      <c r="AO137" s="170">
        <v>7</v>
      </c>
      <c r="AP137" s="170">
        <v>3</v>
      </c>
      <c r="AQ137" s="170">
        <v>3</v>
      </c>
      <c r="AR137" s="170">
        <v>7</v>
      </c>
      <c r="AS137" s="171" t="s">
        <v>488</v>
      </c>
      <c r="AT137" s="172">
        <v>220000</v>
      </c>
      <c r="AW137" s="9">
        <v>1</v>
      </c>
      <c r="AX137" s="9" t="s">
        <v>489</v>
      </c>
      <c r="AY137" s="165"/>
      <c r="BA137" s="9"/>
      <c r="BB137" s="9"/>
      <c r="BC137" s="165"/>
      <c r="BD137" s="9"/>
      <c r="BE137" s="166"/>
      <c r="BF137" s="9"/>
      <c r="BG137" s="165"/>
    </row>
    <row r="138" spans="39:59" ht="12.75" customHeight="1" hidden="1">
      <c r="AM138" s="37">
        <v>136</v>
      </c>
      <c r="AN138" s="95" t="s">
        <v>194</v>
      </c>
      <c r="AO138" s="170">
        <v>8</v>
      </c>
      <c r="AP138" s="170">
        <v>3</v>
      </c>
      <c r="AQ138" s="170">
        <v>3</v>
      </c>
      <c r="AR138" s="170">
        <v>7</v>
      </c>
      <c r="AS138" s="171" t="s">
        <v>490</v>
      </c>
      <c r="AT138" s="172">
        <v>180000</v>
      </c>
      <c r="AW138" s="9">
        <v>1</v>
      </c>
      <c r="AX138" s="9" t="s">
        <v>456</v>
      </c>
      <c r="AY138" s="165"/>
      <c r="BA138" s="9"/>
      <c r="BB138" s="9"/>
      <c r="BC138" s="165"/>
      <c r="BD138" s="9"/>
      <c r="BE138" s="166"/>
      <c r="BF138" s="9"/>
      <c r="BG138" s="165"/>
    </row>
    <row r="139" spans="39:59" ht="12.75" customHeight="1" hidden="1">
      <c r="AM139" s="37">
        <v>137</v>
      </c>
      <c r="AN139" s="30" t="s">
        <v>212</v>
      </c>
      <c r="AO139" s="170">
        <v>8</v>
      </c>
      <c r="AP139" s="170">
        <v>3</v>
      </c>
      <c r="AQ139" s="170">
        <v>5</v>
      </c>
      <c r="AR139" s="170">
        <v>7</v>
      </c>
      <c r="AS139" s="171" t="s">
        <v>491</v>
      </c>
      <c r="AT139" s="172">
        <v>260000</v>
      </c>
      <c r="AW139" s="9">
        <v>1</v>
      </c>
      <c r="AX139" s="9" t="s">
        <v>492</v>
      </c>
      <c r="AY139" s="165"/>
      <c r="BA139" s="9"/>
      <c r="BB139" s="9"/>
      <c r="BC139" s="165"/>
      <c r="BD139" s="9"/>
      <c r="BE139" s="166"/>
      <c r="BF139" s="9"/>
      <c r="BG139" s="165"/>
    </row>
    <row r="140" spans="39:59" ht="12.75" customHeight="1" hidden="1">
      <c r="AM140" s="37">
        <v>138</v>
      </c>
      <c r="AN140" s="30" t="s">
        <v>197</v>
      </c>
      <c r="AO140" s="170">
        <v>6</v>
      </c>
      <c r="AP140" s="170">
        <v>3</v>
      </c>
      <c r="AQ140" s="170">
        <v>3</v>
      </c>
      <c r="AR140" s="170">
        <v>9</v>
      </c>
      <c r="AS140" s="171" t="s">
        <v>493</v>
      </c>
      <c r="AT140" s="172">
        <v>150000</v>
      </c>
      <c r="AW140" s="9">
        <v>1</v>
      </c>
      <c r="AX140" s="9" t="s">
        <v>494</v>
      </c>
      <c r="AY140" s="165"/>
      <c r="BA140" s="9"/>
      <c r="BB140" s="9"/>
      <c r="BC140" s="165"/>
      <c r="BD140" s="9"/>
      <c r="BE140" s="166"/>
      <c r="BF140" s="9"/>
      <c r="BG140" s="165"/>
    </row>
    <row r="141" spans="39:59" ht="12.75" customHeight="1" hidden="1">
      <c r="AM141" s="37">
        <v>139</v>
      </c>
      <c r="AN141" s="30" t="s">
        <v>209</v>
      </c>
      <c r="AO141" s="170">
        <v>5</v>
      </c>
      <c r="AP141" s="170">
        <v>5</v>
      </c>
      <c r="AQ141" s="170">
        <v>3</v>
      </c>
      <c r="AR141" s="170">
        <v>9</v>
      </c>
      <c r="AS141" s="171" t="s">
        <v>495</v>
      </c>
      <c r="AT141" s="172">
        <v>300000</v>
      </c>
      <c r="AW141" s="9">
        <v>1</v>
      </c>
      <c r="AX141" s="9" t="s">
        <v>494</v>
      </c>
      <c r="AY141" s="165"/>
      <c r="BA141" s="9"/>
      <c r="BB141" s="9"/>
      <c r="BC141" s="165"/>
      <c r="BD141" s="9"/>
      <c r="BE141" s="166"/>
      <c r="BF141" s="9"/>
      <c r="BG141" s="165"/>
    </row>
    <row r="142" spans="39:59" ht="12.75" customHeight="1" hidden="1">
      <c r="AM142" s="37">
        <v>140</v>
      </c>
      <c r="AN142" s="30" t="s">
        <v>189</v>
      </c>
      <c r="AO142" s="170">
        <v>8</v>
      </c>
      <c r="AP142" s="170">
        <v>3</v>
      </c>
      <c r="AQ142" s="170">
        <v>3</v>
      </c>
      <c r="AR142" s="170">
        <v>8</v>
      </c>
      <c r="AS142" s="171" t="s">
        <v>496</v>
      </c>
      <c r="AT142" s="172">
        <v>220000</v>
      </c>
      <c r="AW142" s="9">
        <v>1</v>
      </c>
      <c r="AX142" s="9" t="s">
        <v>497</v>
      </c>
      <c r="AY142" s="165"/>
      <c r="BA142" s="9"/>
      <c r="BB142" s="9"/>
      <c r="BC142" s="165"/>
      <c r="BD142" s="9"/>
      <c r="BE142" s="166"/>
      <c r="BF142" s="9"/>
      <c r="BG142" s="165"/>
    </row>
    <row r="143" spans="39:59" ht="12.75" customHeight="1" hidden="1">
      <c r="AM143" s="37">
        <v>141</v>
      </c>
      <c r="AN143" s="93" t="s">
        <v>223</v>
      </c>
      <c r="AO143" s="170">
        <v>5</v>
      </c>
      <c r="AP143" s="170">
        <v>4</v>
      </c>
      <c r="AQ143" s="170">
        <v>3</v>
      </c>
      <c r="AR143" s="170">
        <v>8</v>
      </c>
      <c r="AS143" s="171" t="s">
        <v>498</v>
      </c>
      <c r="AT143" s="172">
        <v>130000</v>
      </c>
      <c r="AW143" s="9">
        <v>1</v>
      </c>
      <c r="AX143" s="9" t="s">
        <v>494</v>
      </c>
      <c r="AY143" s="165"/>
      <c r="BA143" s="9"/>
      <c r="BB143" s="9"/>
      <c r="BC143" s="165"/>
      <c r="BD143" s="9"/>
      <c r="BE143" s="166"/>
      <c r="BF143" s="9"/>
      <c r="BG143" s="165"/>
    </row>
    <row r="144" spans="39:59" ht="12.75" customHeight="1" hidden="1">
      <c r="AM144" s="37">
        <v>142</v>
      </c>
      <c r="AN144" s="93" t="s">
        <v>216</v>
      </c>
      <c r="AO144" s="170">
        <v>4</v>
      </c>
      <c r="AP144" s="170">
        <v>5</v>
      </c>
      <c r="AQ144" s="170">
        <v>2</v>
      </c>
      <c r="AR144" s="170">
        <v>9</v>
      </c>
      <c r="AS144" s="171" t="s">
        <v>499</v>
      </c>
      <c r="AT144" s="172">
        <v>260000</v>
      </c>
      <c r="AW144" s="9">
        <v>1</v>
      </c>
      <c r="AX144" s="9" t="s">
        <v>37</v>
      </c>
      <c r="AY144" s="165"/>
      <c r="BA144" s="9"/>
      <c r="BB144" s="9"/>
      <c r="BC144" s="165"/>
      <c r="BD144" s="9"/>
      <c r="BE144" s="166"/>
      <c r="BF144" s="9"/>
      <c r="BG144" s="165"/>
    </row>
    <row r="145" spans="39:59" ht="12.75" customHeight="1" hidden="1">
      <c r="AM145" s="37">
        <v>143</v>
      </c>
      <c r="AN145" s="30" t="s">
        <v>167</v>
      </c>
      <c r="AO145" s="170">
        <v>6</v>
      </c>
      <c r="AP145" s="170">
        <v>6</v>
      </c>
      <c r="AQ145" s="170">
        <v>3</v>
      </c>
      <c r="AR145" s="170">
        <v>10</v>
      </c>
      <c r="AS145" s="171" t="s">
        <v>500</v>
      </c>
      <c r="AT145" s="172">
        <v>430000</v>
      </c>
      <c r="AW145" s="9">
        <v>1</v>
      </c>
      <c r="AX145" s="9" t="s">
        <v>501</v>
      </c>
      <c r="AY145" s="165"/>
      <c r="BA145" s="9"/>
      <c r="BB145" s="9"/>
      <c r="BC145" s="165"/>
      <c r="BD145" s="9"/>
      <c r="BE145" s="166"/>
      <c r="BF145" s="9"/>
      <c r="BG145" s="165"/>
    </row>
    <row r="146" spans="39:59" ht="12.75" customHeight="1" hidden="1">
      <c r="AM146" s="37">
        <v>144</v>
      </c>
      <c r="AN146" s="30" t="s">
        <v>210</v>
      </c>
      <c r="AO146" s="31">
        <v>6</v>
      </c>
      <c r="AP146" s="31">
        <v>2</v>
      </c>
      <c r="AQ146" s="31">
        <v>3</v>
      </c>
      <c r="AR146" s="31">
        <v>7</v>
      </c>
      <c r="AS146" s="32" t="s">
        <v>502</v>
      </c>
      <c r="AT146" s="33">
        <v>130000</v>
      </c>
      <c r="AW146" s="9">
        <v>1</v>
      </c>
      <c r="AX146" s="9" t="s">
        <v>503</v>
      </c>
      <c r="AY146" s="165"/>
      <c r="BA146" s="9"/>
      <c r="BB146" s="9"/>
      <c r="BC146" s="165"/>
      <c r="BD146" s="9"/>
      <c r="BE146" s="166"/>
      <c r="BF146" s="9"/>
      <c r="BG146" s="165"/>
    </row>
    <row r="147" spans="39:59" ht="12.75" customHeight="1" hidden="1">
      <c r="AM147" s="37">
        <v>145</v>
      </c>
      <c r="AN147" s="95" t="s">
        <v>215</v>
      </c>
      <c r="AO147" s="31">
        <v>7</v>
      </c>
      <c r="AP147" s="31">
        <v>4</v>
      </c>
      <c r="AQ147" s="31">
        <v>4</v>
      </c>
      <c r="AR147" s="31">
        <v>8</v>
      </c>
      <c r="AS147" s="32" t="s">
        <v>504</v>
      </c>
      <c r="AT147" s="33">
        <v>230000</v>
      </c>
      <c r="AW147" s="9">
        <v>1</v>
      </c>
      <c r="AX147" s="9" t="s">
        <v>505</v>
      </c>
      <c r="AY147" s="165"/>
      <c r="BA147" s="9"/>
      <c r="BB147" s="9"/>
      <c r="BC147" s="165"/>
      <c r="BD147" s="9"/>
      <c r="BE147" s="166"/>
      <c r="BF147" s="9"/>
      <c r="BG147" s="165"/>
    </row>
    <row r="148" spans="39:59" ht="12.75" customHeight="1" hidden="1">
      <c r="AM148" s="37">
        <v>146</v>
      </c>
      <c r="AN148" s="30" t="s">
        <v>186</v>
      </c>
      <c r="AO148" s="170">
        <v>5</v>
      </c>
      <c r="AP148" s="170">
        <v>3</v>
      </c>
      <c r="AQ148" s="170">
        <v>3</v>
      </c>
      <c r="AR148" s="170">
        <v>6</v>
      </c>
      <c r="AS148" s="171" t="s">
        <v>506</v>
      </c>
      <c r="AT148" s="172">
        <v>140000</v>
      </c>
      <c r="AW148" s="9">
        <v>1</v>
      </c>
      <c r="AX148" s="9" t="s">
        <v>507</v>
      </c>
      <c r="AY148" s="165"/>
      <c r="BA148" s="9"/>
      <c r="BB148" s="9"/>
      <c r="BC148" s="165"/>
      <c r="BD148" s="9"/>
      <c r="BE148" s="166"/>
      <c r="BF148" s="9"/>
      <c r="BG148" s="165"/>
    </row>
    <row r="149" spans="39:59" ht="12.75" customHeight="1" hidden="1">
      <c r="AM149" s="37">
        <v>147</v>
      </c>
      <c r="AN149" s="30" t="s">
        <v>218</v>
      </c>
      <c r="AO149" s="170">
        <v>8</v>
      </c>
      <c r="AP149" s="170">
        <v>2</v>
      </c>
      <c r="AQ149" s="170">
        <v>4</v>
      </c>
      <c r="AR149" s="170">
        <v>7</v>
      </c>
      <c r="AS149" s="171" t="s">
        <v>508</v>
      </c>
      <c r="AT149" s="172">
        <v>250000</v>
      </c>
      <c r="AW149" s="9">
        <v>1</v>
      </c>
      <c r="AX149" s="9" t="s">
        <v>497</v>
      </c>
      <c r="AY149" s="165"/>
      <c r="BA149" s="9"/>
      <c r="BB149" s="9"/>
      <c r="BC149" s="165"/>
      <c r="BD149" s="9"/>
      <c r="BE149" s="166"/>
      <c r="BF149" s="9"/>
      <c r="BG149" s="165"/>
    </row>
    <row r="150" spans="39:59" ht="12.75" customHeight="1" hidden="1">
      <c r="AM150" s="37">
        <v>148</v>
      </c>
      <c r="AN150" s="30" t="s">
        <v>217</v>
      </c>
      <c r="AO150" s="170">
        <v>5</v>
      </c>
      <c r="AP150" s="170">
        <v>6</v>
      </c>
      <c r="AQ150" s="170">
        <v>1</v>
      </c>
      <c r="AR150" s="170">
        <v>9</v>
      </c>
      <c r="AS150" s="171" t="s">
        <v>509</v>
      </c>
      <c r="AT150" s="172">
        <v>380000</v>
      </c>
      <c r="AW150" s="9">
        <v>1</v>
      </c>
      <c r="AX150" s="9" t="s">
        <v>475</v>
      </c>
      <c r="AY150" s="165"/>
      <c r="BA150" s="9"/>
      <c r="BB150" s="9"/>
      <c r="BC150" s="165"/>
      <c r="BD150" s="9"/>
      <c r="BE150" s="166"/>
      <c r="BF150" s="9"/>
      <c r="BG150" s="165"/>
    </row>
    <row r="151" spans="39:59" ht="12.75" customHeight="1" hidden="1">
      <c r="AM151" s="37">
        <v>149</v>
      </c>
      <c r="AN151" s="30" t="s">
        <v>224</v>
      </c>
      <c r="AO151" s="170">
        <v>7</v>
      </c>
      <c r="AP151" s="170">
        <v>3</v>
      </c>
      <c r="AQ151" s="170">
        <v>3</v>
      </c>
      <c r="AR151" s="170">
        <v>7</v>
      </c>
      <c r="AS151" s="171" t="s">
        <v>510</v>
      </c>
      <c r="AT151" s="172">
        <v>200000</v>
      </c>
      <c r="AW151" s="9">
        <v>1</v>
      </c>
      <c r="AX151" s="9" t="s">
        <v>29</v>
      </c>
      <c r="AY151" s="165"/>
      <c r="BA151" s="9"/>
      <c r="BB151" s="9"/>
      <c r="BC151" s="165"/>
      <c r="BD151" s="9"/>
      <c r="BE151" s="166"/>
      <c r="BF151" s="9"/>
      <c r="BG151" s="165"/>
    </row>
    <row r="152" spans="39:59" ht="12.75" customHeight="1" hidden="1">
      <c r="AM152" s="37">
        <v>150</v>
      </c>
      <c r="AN152" s="30" t="s">
        <v>232</v>
      </c>
      <c r="AO152" s="170">
        <v>4</v>
      </c>
      <c r="AP152" s="170">
        <v>6</v>
      </c>
      <c r="AQ152" s="170">
        <v>1</v>
      </c>
      <c r="AR152" s="170">
        <v>9</v>
      </c>
      <c r="AS152" s="171" t="s">
        <v>511</v>
      </c>
      <c r="AT152" s="172">
        <v>270000</v>
      </c>
      <c r="AW152" s="9">
        <v>1</v>
      </c>
      <c r="AX152" s="9" t="s">
        <v>512</v>
      </c>
      <c r="AY152" s="165"/>
      <c r="BA152" s="9"/>
      <c r="BB152" s="9"/>
      <c r="BC152" s="165"/>
      <c r="BD152" s="9"/>
      <c r="BE152" s="166"/>
      <c r="BF152" s="9"/>
      <c r="BG152" s="165"/>
    </row>
    <row r="153" spans="39:59" ht="12.75" customHeight="1" hidden="1">
      <c r="AM153" s="37">
        <v>151</v>
      </c>
      <c r="AN153" s="30" t="s">
        <v>208</v>
      </c>
      <c r="AO153" s="170">
        <v>8</v>
      </c>
      <c r="AP153" s="170">
        <v>3</v>
      </c>
      <c r="AQ153" s="170">
        <v>5</v>
      </c>
      <c r="AR153" s="170">
        <v>7</v>
      </c>
      <c r="AS153" s="171" t="s">
        <v>513</v>
      </c>
      <c r="AT153" s="172">
        <v>250000</v>
      </c>
      <c r="AW153" s="9">
        <v>1</v>
      </c>
      <c r="AX153" s="9" t="s">
        <v>514</v>
      </c>
      <c r="AY153" s="165"/>
      <c r="BA153" s="9"/>
      <c r="BB153" s="9"/>
      <c r="BC153" s="165"/>
      <c r="BD153" s="9"/>
      <c r="BE153" s="166"/>
      <c r="BF153" s="9"/>
      <c r="BG153" s="165"/>
    </row>
    <row r="154" spans="39:59" ht="12.75" customHeight="1" hidden="1">
      <c r="AM154" s="37">
        <v>152</v>
      </c>
      <c r="AN154" s="30" t="s">
        <v>231</v>
      </c>
      <c r="AO154" s="170">
        <v>7</v>
      </c>
      <c r="AP154" s="170">
        <v>2</v>
      </c>
      <c r="AQ154" s="170">
        <v>3</v>
      </c>
      <c r="AR154" s="170">
        <v>7</v>
      </c>
      <c r="AS154" s="171" t="s">
        <v>515</v>
      </c>
      <c r="AT154" s="172">
        <v>150000</v>
      </c>
      <c r="AW154" s="9">
        <v>1</v>
      </c>
      <c r="AX154" s="9" t="s">
        <v>452</v>
      </c>
      <c r="AY154" s="165"/>
      <c r="BA154" s="9"/>
      <c r="BB154" s="9"/>
      <c r="BC154" s="165"/>
      <c r="BD154" s="9"/>
      <c r="BE154" s="166"/>
      <c r="BF154" s="9"/>
      <c r="BG154" s="165"/>
    </row>
    <row r="155" spans="39:59" ht="12.75" customHeight="1" hidden="1">
      <c r="AM155" s="37">
        <v>153</v>
      </c>
      <c r="AN155" s="30" t="s">
        <v>228</v>
      </c>
      <c r="AO155" s="170">
        <v>6</v>
      </c>
      <c r="AP155" s="170">
        <v>4</v>
      </c>
      <c r="AQ155" s="170">
        <v>2</v>
      </c>
      <c r="AR155" s="170">
        <v>8</v>
      </c>
      <c r="AS155" s="171" t="s">
        <v>516</v>
      </c>
      <c r="AT155" s="172">
        <v>220000</v>
      </c>
      <c r="AW155" s="9">
        <v>1</v>
      </c>
      <c r="AX155" s="9" t="s">
        <v>475</v>
      </c>
      <c r="AY155" s="165"/>
      <c r="BA155" s="9"/>
      <c r="BB155" s="9"/>
      <c r="BC155" s="165"/>
      <c r="BD155" s="9"/>
      <c r="BE155" s="166"/>
      <c r="BF155" s="9"/>
      <c r="BG155" s="165"/>
    </row>
    <row r="156" spans="39:59" ht="12.75" customHeight="1" hidden="1">
      <c r="AM156" s="37">
        <v>154</v>
      </c>
      <c r="AN156" s="30" t="s">
        <v>229</v>
      </c>
      <c r="AO156" s="170">
        <v>7</v>
      </c>
      <c r="AP156" s="170">
        <v>4</v>
      </c>
      <c r="AQ156" s="170">
        <v>1</v>
      </c>
      <c r="AR156" s="170">
        <v>9</v>
      </c>
      <c r="AS156" s="171" t="s">
        <v>517</v>
      </c>
      <c r="AT156" s="172">
        <v>250000</v>
      </c>
      <c r="AW156" s="9">
        <v>1</v>
      </c>
      <c r="AX156" s="9" t="s">
        <v>39</v>
      </c>
      <c r="AY156" s="165"/>
      <c r="BA156" s="9"/>
      <c r="BB156" s="9"/>
      <c r="BC156" s="165"/>
      <c r="BD156" s="9"/>
      <c r="BE156" s="166"/>
      <c r="BF156" s="9"/>
      <c r="BG156" s="165"/>
    </row>
    <row r="157" spans="39:59" ht="12.75" customHeight="1" hidden="1">
      <c r="AM157" s="37">
        <v>155</v>
      </c>
      <c r="AN157" s="30" t="s">
        <v>239</v>
      </c>
      <c r="AO157" s="170">
        <v>6</v>
      </c>
      <c r="AP157" s="170">
        <v>3</v>
      </c>
      <c r="AQ157" s="170">
        <v>2</v>
      </c>
      <c r="AR157" s="170">
        <v>7</v>
      </c>
      <c r="AS157" s="171" t="s">
        <v>518</v>
      </c>
      <c r="AT157" s="172">
        <v>80000</v>
      </c>
      <c r="AW157" s="9">
        <v>1</v>
      </c>
      <c r="AX157" s="9" t="s">
        <v>519</v>
      </c>
      <c r="AY157" s="165"/>
      <c r="BA157" s="9"/>
      <c r="BB157" s="9"/>
      <c r="BC157" s="165"/>
      <c r="BD157" s="9"/>
      <c r="BE157" s="166"/>
      <c r="BF157" s="9"/>
      <c r="BG157" s="165"/>
    </row>
    <row r="158" spans="39:59" ht="12.75" customHeight="1" hidden="1">
      <c r="AM158" s="37">
        <v>156</v>
      </c>
      <c r="AN158" s="30" t="s">
        <v>252</v>
      </c>
      <c r="AO158" s="170">
        <v>9</v>
      </c>
      <c r="AP158" s="170">
        <v>2</v>
      </c>
      <c r="AQ158" s="170">
        <v>4</v>
      </c>
      <c r="AR158" s="170">
        <v>7</v>
      </c>
      <c r="AS158" s="171" t="s">
        <v>520</v>
      </c>
      <c r="AT158" s="172">
        <v>160000</v>
      </c>
      <c r="AW158" s="9">
        <v>1</v>
      </c>
      <c r="AX158" s="9" t="s">
        <v>45</v>
      </c>
      <c r="AY158" s="165"/>
      <c r="BA158" s="9"/>
      <c r="BB158" s="9"/>
      <c r="BC158" s="165"/>
      <c r="BD158" s="9"/>
      <c r="BE158" s="166"/>
      <c r="BF158" s="9"/>
      <c r="BG158" s="165"/>
    </row>
    <row r="159" spans="39:59" ht="12.75" customHeight="1" hidden="1">
      <c r="AM159" s="37">
        <v>157</v>
      </c>
      <c r="AN159" s="30" t="s">
        <v>227</v>
      </c>
      <c r="AO159" s="170">
        <v>6</v>
      </c>
      <c r="AP159" s="170">
        <v>3</v>
      </c>
      <c r="AQ159" s="170">
        <v>4</v>
      </c>
      <c r="AR159" s="170">
        <v>8</v>
      </c>
      <c r="AS159" s="171" t="s">
        <v>521</v>
      </c>
      <c r="AT159" s="172">
        <v>180000</v>
      </c>
      <c r="AW159" s="9">
        <v>1</v>
      </c>
      <c r="AX159" s="9" t="s">
        <v>36</v>
      </c>
      <c r="AY159" s="165"/>
      <c r="BA159" s="9"/>
      <c r="BB159" s="9"/>
      <c r="BC159" s="165"/>
      <c r="BD159" s="9"/>
      <c r="BE159" s="166"/>
      <c r="BF159" s="9"/>
      <c r="BG159" s="165"/>
    </row>
    <row r="160" spans="39:59" ht="12.75" customHeight="1" hidden="1">
      <c r="AM160" s="37">
        <v>158</v>
      </c>
      <c r="AN160" s="30" t="s">
        <v>251</v>
      </c>
      <c r="AO160" s="170">
        <v>5</v>
      </c>
      <c r="AP160" s="170">
        <v>3</v>
      </c>
      <c r="AQ160" s="170">
        <v>3</v>
      </c>
      <c r="AR160" s="170">
        <v>9</v>
      </c>
      <c r="AS160" s="171" t="s">
        <v>498</v>
      </c>
      <c r="AT160" s="172">
        <v>100000</v>
      </c>
      <c r="AW160" s="9">
        <v>1</v>
      </c>
      <c r="AX160" s="9" t="s">
        <v>44</v>
      </c>
      <c r="AY160" s="165"/>
      <c r="BA160" s="9"/>
      <c r="BB160" s="9"/>
      <c r="BC160" s="165"/>
      <c r="BD160" s="9"/>
      <c r="BE160" s="166"/>
      <c r="BF160" s="9"/>
      <c r="BG160" s="165"/>
    </row>
    <row r="161" spans="39:59" ht="12.75" customHeight="1" hidden="1">
      <c r="AM161" s="37">
        <v>159</v>
      </c>
      <c r="AN161" s="30" t="s">
        <v>262</v>
      </c>
      <c r="AO161" s="170">
        <v>6</v>
      </c>
      <c r="AP161" s="170">
        <v>4</v>
      </c>
      <c r="AQ161" s="170">
        <v>3</v>
      </c>
      <c r="AR161" s="170">
        <v>9</v>
      </c>
      <c r="AS161" s="171" t="s">
        <v>522</v>
      </c>
      <c r="AT161" s="172">
        <v>290000</v>
      </c>
      <c r="AW161" s="9">
        <v>1</v>
      </c>
      <c r="AX161" s="9" t="s">
        <v>44</v>
      </c>
      <c r="AY161" s="165"/>
      <c r="BA161" s="9"/>
      <c r="BB161" s="9"/>
      <c r="BC161" s="165"/>
      <c r="BD161" s="9"/>
      <c r="BE161" s="166"/>
      <c r="BF161" s="9"/>
      <c r="BG161" s="165"/>
    </row>
    <row r="162" spans="39:59" ht="12.75" customHeight="1" hidden="1">
      <c r="AM162" s="37">
        <v>160</v>
      </c>
      <c r="AN162" s="30" t="s">
        <v>220</v>
      </c>
      <c r="AO162" s="170">
        <v>8</v>
      </c>
      <c r="AP162" s="170">
        <v>4</v>
      </c>
      <c r="AQ162" s="170">
        <v>3</v>
      </c>
      <c r="AR162" s="170">
        <v>8</v>
      </c>
      <c r="AS162" s="171" t="s">
        <v>523</v>
      </c>
      <c r="AT162" s="172">
        <v>240000</v>
      </c>
      <c r="AW162" s="9">
        <v>1</v>
      </c>
      <c r="AX162" s="9" t="s">
        <v>524</v>
      </c>
      <c r="AY162" s="165"/>
      <c r="BA162" s="9"/>
      <c r="BB162" s="9"/>
      <c r="BC162" s="165"/>
      <c r="BD162" s="9"/>
      <c r="BE162" s="166"/>
      <c r="BF162" s="9"/>
      <c r="BG162" s="165"/>
    </row>
    <row r="163" spans="39:59" ht="12.75" customHeight="1" hidden="1">
      <c r="AM163" s="37">
        <v>161</v>
      </c>
      <c r="AN163" s="30" t="s">
        <v>202</v>
      </c>
      <c r="AO163" s="170">
        <v>5</v>
      </c>
      <c r="AP163" s="170">
        <v>4</v>
      </c>
      <c r="AQ163" s="170">
        <v>3</v>
      </c>
      <c r="AR163" s="170">
        <v>8</v>
      </c>
      <c r="AS163" s="171" t="s">
        <v>525</v>
      </c>
      <c r="AT163" s="172">
        <v>150000</v>
      </c>
      <c r="AW163" s="9">
        <v>1</v>
      </c>
      <c r="AX163" s="9" t="s">
        <v>526</v>
      </c>
      <c r="AY163" s="165"/>
      <c r="BA163" s="9"/>
      <c r="BB163" s="9"/>
      <c r="BC163" s="165"/>
      <c r="BD163" s="9"/>
      <c r="BE163" s="166"/>
      <c r="BF163" s="9"/>
      <c r="BG163" s="165"/>
    </row>
    <row r="164" spans="39:59" ht="12.75" customHeight="1" hidden="1">
      <c r="AM164" s="37">
        <v>162</v>
      </c>
      <c r="AN164" s="30" t="s">
        <v>214</v>
      </c>
      <c r="AO164" s="170">
        <v>6</v>
      </c>
      <c r="AP164" s="170">
        <v>4</v>
      </c>
      <c r="AQ164" s="170">
        <v>3</v>
      </c>
      <c r="AR164" s="170">
        <v>8</v>
      </c>
      <c r="AS164" s="171" t="s">
        <v>527</v>
      </c>
      <c r="AT164" s="172">
        <v>270000</v>
      </c>
      <c r="AW164" s="9">
        <v>1</v>
      </c>
      <c r="AX164" s="9" t="s">
        <v>528</v>
      </c>
      <c r="AY164" s="165"/>
      <c r="BA164" s="9"/>
      <c r="BB164" s="9"/>
      <c r="BC164" s="165"/>
      <c r="BD164" s="9"/>
      <c r="BE164" s="166"/>
      <c r="BF164" s="9"/>
      <c r="BG164" s="165"/>
    </row>
    <row r="165" spans="39:59" ht="12.75" customHeight="1" hidden="1">
      <c r="AM165" s="37">
        <v>163</v>
      </c>
      <c r="AN165" s="30" t="s">
        <v>238</v>
      </c>
      <c r="AO165" s="170">
        <v>4</v>
      </c>
      <c r="AP165" s="170">
        <v>4</v>
      </c>
      <c r="AQ165" s="170">
        <v>3</v>
      </c>
      <c r="AR165" s="170">
        <v>9</v>
      </c>
      <c r="AS165" s="171" t="s">
        <v>529</v>
      </c>
      <c r="AT165" s="172">
        <v>90000</v>
      </c>
      <c r="AW165" s="9">
        <v>1</v>
      </c>
      <c r="AX165" s="9" t="s">
        <v>29</v>
      </c>
      <c r="AY165" s="165"/>
      <c r="BA165" s="9"/>
      <c r="BB165" s="9"/>
      <c r="BC165" s="165"/>
      <c r="BD165" s="9"/>
      <c r="BE165" s="166"/>
      <c r="BF165" s="9"/>
      <c r="BG165" s="165"/>
    </row>
    <row r="166" spans="39:59" ht="12.75" customHeight="1" hidden="1">
      <c r="AM166" s="5">
        <v>164</v>
      </c>
      <c r="AN166" s="173" t="s">
        <v>245</v>
      </c>
      <c r="AO166" s="96">
        <v>6</v>
      </c>
      <c r="AP166" s="96">
        <v>3</v>
      </c>
      <c r="AQ166" s="96">
        <v>3</v>
      </c>
      <c r="AR166" s="96">
        <v>7</v>
      </c>
      <c r="AS166" s="174" t="s">
        <v>530</v>
      </c>
      <c r="AT166" s="97">
        <v>50000</v>
      </c>
      <c r="AU166" s="97" t="s">
        <v>25</v>
      </c>
      <c r="AV166" s="97" t="s">
        <v>26</v>
      </c>
      <c r="AW166" s="97">
        <v>11</v>
      </c>
      <c r="AX166" s="175" t="s">
        <v>27</v>
      </c>
      <c r="AY166" s="165"/>
      <c r="BA166" s="9"/>
      <c r="BB166" s="9"/>
      <c r="BC166" s="165"/>
      <c r="BD166" s="9"/>
      <c r="BE166" s="166"/>
      <c r="BF166" s="9"/>
      <c r="BG166" s="165"/>
    </row>
    <row r="167" spans="39:59" ht="12.75" customHeight="1" hidden="1">
      <c r="AM167" s="5">
        <v>165</v>
      </c>
      <c r="AN167" s="176" t="s">
        <v>246</v>
      </c>
      <c r="AO167" s="31">
        <v>6</v>
      </c>
      <c r="AP167" s="31">
        <v>3</v>
      </c>
      <c r="AQ167" s="31">
        <v>3</v>
      </c>
      <c r="AR167" s="31">
        <v>8</v>
      </c>
      <c r="AS167" s="32" t="s">
        <v>531</v>
      </c>
      <c r="AT167" s="33">
        <v>60000</v>
      </c>
      <c r="AU167" s="33" t="s">
        <v>135</v>
      </c>
      <c r="AV167" s="33" t="s">
        <v>109</v>
      </c>
      <c r="AW167" s="99">
        <v>11</v>
      </c>
      <c r="AX167" s="177" t="s">
        <v>28</v>
      </c>
      <c r="AY167" s="165"/>
      <c r="BA167" s="9"/>
      <c r="BB167" s="9"/>
      <c r="BC167" s="165"/>
      <c r="BD167" s="9"/>
      <c r="BE167" s="166"/>
      <c r="BF167" s="9"/>
      <c r="BG167" s="165"/>
    </row>
    <row r="168" spans="39:59" ht="12.75" customHeight="1" hidden="1">
      <c r="AM168" s="5">
        <v>166</v>
      </c>
      <c r="AN168" s="176" t="s">
        <v>247</v>
      </c>
      <c r="AO168" s="98">
        <v>6</v>
      </c>
      <c r="AP168" s="98">
        <v>3</v>
      </c>
      <c r="AQ168" s="98">
        <v>3</v>
      </c>
      <c r="AR168" s="98">
        <v>7</v>
      </c>
      <c r="AS168" s="32" t="s">
        <v>532</v>
      </c>
      <c r="AT168" s="99">
        <v>40000</v>
      </c>
      <c r="AU168" s="99" t="s">
        <v>25</v>
      </c>
      <c r="AV168" s="99" t="s">
        <v>26</v>
      </c>
      <c r="AW168" s="99">
        <v>11</v>
      </c>
      <c r="AX168" s="177" t="s">
        <v>29</v>
      </c>
      <c r="AY168" s="165"/>
      <c r="BA168" s="9"/>
      <c r="BB168" s="9"/>
      <c r="BC168" s="165"/>
      <c r="BD168" s="9"/>
      <c r="BE168" s="166"/>
      <c r="BF168" s="9"/>
      <c r="BG168" s="165"/>
    </row>
    <row r="169" spans="39:59" ht="12.75" customHeight="1" hidden="1">
      <c r="AM169" s="5">
        <v>167</v>
      </c>
      <c r="AN169" s="168" t="s">
        <v>274</v>
      </c>
      <c r="AO169" s="31">
        <v>6</v>
      </c>
      <c r="AP169" s="31">
        <v>3</v>
      </c>
      <c r="AQ169" s="31">
        <v>3</v>
      </c>
      <c r="AR169" s="31">
        <v>8</v>
      </c>
      <c r="AS169" s="32" t="s">
        <v>532</v>
      </c>
      <c r="AT169" s="33">
        <v>50000</v>
      </c>
      <c r="AU169" s="33" t="s">
        <v>243</v>
      </c>
      <c r="AV169" s="33" t="s">
        <v>244</v>
      </c>
      <c r="AW169" s="99">
        <v>11</v>
      </c>
      <c r="AX169" s="177" t="s">
        <v>30</v>
      </c>
      <c r="AY169" s="165"/>
      <c r="BA169" s="9"/>
      <c r="BB169" s="9"/>
      <c r="BC169" s="165"/>
      <c r="BD169" s="9"/>
      <c r="BE169" s="166"/>
      <c r="BF169" s="9"/>
      <c r="BG169" s="165"/>
    </row>
    <row r="170" spans="39:59" ht="12.75" customHeight="1" hidden="1">
      <c r="AM170" s="5">
        <v>168</v>
      </c>
      <c r="AN170" s="168" t="s">
        <v>257</v>
      </c>
      <c r="AO170" s="31">
        <v>6</v>
      </c>
      <c r="AP170" s="31">
        <v>3</v>
      </c>
      <c r="AQ170" s="31">
        <v>4</v>
      </c>
      <c r="AR170" s="31">
        <v>8</v>
      </c>
      <c r="AS170" s="32" t="s">
        <v>532</v>
      </c>
      <c r="AT170" s="33">
        <v>70000</v>
      </c>
      <c r="AU170" s="33" t="s">
        <v>80</v>
      </c>
      <c r="AV170" s="33" t="s">
        <v>81</v>
      </c>
      <c r="AW170" s="99">
        <v>11</v>
      </c>
      <c r="AX170" s="177" t="s">
        <v>31</v>
      </c>
      <c r="AY170" s="165"/>
      <c r="BA170" s="9"/>
      <c r="BB170" s="9"/>
      <c r="BC170" s="165"/>
      <c r="BD170" s="9"/>
      <c r="BE170" s="166"/>
      <c r="BF170" s="9"/>
      <c r="BG170" s="165"/>
    </row>
    <row r="171" spans="39:59" ht="12.75" customHeight="1" hidden="1">
      <c r="AM171" s="5">
        <v>169</v>
      </c>
      <c r="AN171" s="176" t="s">
        <v>258</v>
      </c>
      <c r="AO171" s="31">
        <v>4</v>
      </c>
      <c r="AP171" s="31">
        <v>3</v>
      </c>
      <c r="AQ171" s="31">
        <v>2</v>
      </c>
      <c r="AR171" s="31">
        <v>9</v>
      </c>
      <c r="AS171" s="32" t="s">
        <v>533</v>
      </c>
      <c r="AT171" s="99">
        <v>70000</v>
      </c>
      <c r="AU171" s="99" t="s">
        <v>108</v>
      </c>
      <c r="AV171" s="99" t="s">
        <v>109</v>
      </c>
      <c r="AW171" s="99">
        <v>11</v>
      </c>
      <c r="AX171" s="177" t="s">
        <v>32</v>
      </c>
      <c r="AY171" s="165"/>
      <c r="BA171" s="9"/>
      <c r="BB171" s="9"/>
      <c r="BC171" s="165"/>
      <c r="BD171" s="9"/>
      <c r="BE171" s="166"/>
      <c r="BF171" s="9"/>
      <c r="BG171" s="165"/>
    </row>
    <row r="172" spans="39:59" ht="12.75" customHeight="1" hidden="1">
      <c r="AM172" s="5">
        <v>170</v>
      </c>
      <c r="AN172" s="168" t="s">
        <v>248</v>
      </c>
      <c r="AO172" s="31">
        <v>6</v>
      </c>
      <c r="AP172" s="31">
        <v>3</v>
      </c>
      <c r="AQ172" s="31">
        <v>4</v>
      </c>
      <c r="AR172" s="31">
        <v>7</v>
      </c>
      <c r="AS172" s="32" t="s">
        <v>532</v>
      </c>
      <c r="AT172" s="33">
        <v>60000</v>
      </c>
      <c r="AU172" s="33" t="s">
        <v>80</v>
      </c>
      <c r="AV172" s="33" t="s">
        <v>81</v>
      </c>
      <c r="AW172" s="99">
        <v>11</v>
      </c>
      <c r="AX172" s="177" t="s">
        <v>33</v>
      </c>
      <c r="AY172" s="165"/>
      <c r="BA172" s="9"/>
      <c r="BB172" s="9"/>
      <c r="BC172" s="165"/>
      <c r="BD172" s="9"/>
      <c r="BE172" s="166"/>
      <c r="BF172" s="9"/>
      <c r="BG172" s="165"/>
    </row>
    <row r="173" spans="39:59" ht="12.75" customHeight="1" hidden="1">
      <c r="AM173" s="5">
        <v>171</v>
      </c>
      <c r="AN173" s="168" t="s">
        <v>269</v>
      </c>
      <c r="AO173" s="31">
        <v>6</v>
      </c>
      <c r="AP173" s="31">
        <v>2</v>
      </c>
      <c r="AQ173" s="31">
        <v>3</v>
      </c>
      <c r="AR173" s="31">
        <v>7</v>
      </c>
      <c r="AS173" s="32" t="s">
        <v>450</v>
      </c>
      <c r="AT173" s="33">
        <v>40000</v>
      </c>
      <c r="AU173" s="33" t="s">
        <v>244</v>
      </c>
      <c r="AV173" s="33" t="s">
        <v>256</v>
      </c>
      <c r="AW173" s="99">
        <v>11</v>
      </c>
      <c r="AX173" s="177" t="s">
        <v>34</v>
      </c>
      <c r="AY173" s="165"/>
      <c r="BA173" s="9"/>
      <c r="BB173" s="9"/>
      <c r="BC173" s="165"/>
      <c r="BD173" s="9"/>
      <c r="BE173" s="166"/>
      <c r="BF173" s="9"/>
      <c r="BG173" s="165"/>
    </row>
    <row r="174" spans="39:59" ht="12.75" customHeight="1" hidden="1">
      <c r="AM174" s="5">
        <v>172</v>
      </c>
      <c r="AN174" s="176" t="s">
        <v>226</v>
      </c>
      <c r="AO174" s="31">
        <v>5</v>
      </c>
      <c r="AP174" s="31">
        <v>2</v>
      </c>
      <c r="AQ174" s="31">
        <v>3</v>
      </c>
      <c r="AR174" s="31">
        <v>6</v>
      </c>
      <c r="AS174" s="32" t="s">
        <v>450</v>
      </c>
      <c r="AT174" s="33">
        <v>30000</v>
      </c>
      <c r="AU174" s="33" t="s">
        <v>244</v>
      </c>
      <c r="AV174" s="33" t="s">
        <v>256</v>
      </c>
      <c r="AW174" s="99">
        <v>11</v>
      </c>
      <c r="AX174" s="177" t="s">
        <v>35</v>
      </c>
      <c r="AY174" s="165"/>
      <c r="BA174" s="9"/>
      <c r="BB174" s="9"/>
      <c r="BC174" s="165"/>
      <c r="BD174" s="9"/>
      <c r="BE174" s="166"/>
      <c r="BF174" s="9"/>
      <c r="BG174" s="165"/>
    </row>
    <row r="175" spans="39:59" ht="12.75" customHeight="1" hidden="1">
      <c r="AM175" s="5">
        <v>173</v>
      </c>
      <c r="AN175" s="168" t="s">
        <v>249</v>
      </c>
      <c r="AO175" s="31">
        <v>6</v>
      </c>
      <c r="AP175" s="31">
        <v>3</v>
      </c>
      <c r="AQ175" s="31">
        <v>4</v>
      </c>
      <c r="AR175" s="31">
        <v>8</v>
      </c>
      <c r="AS175" s="32" t="s">
        <v>532</v>
      </c>
      <c r="AT175" s="33">
        <v>70000</v>
      </c>
      <c r="AU175" s="33" t="s">
        <v>80</v>
      </c>
      <c r="AV175" s="33" t="s">
        <v>81</v>
      </c>
      <c r="AW175" s="99">
        <v>11</v>
      </c>
      <c r="AX175" s="177" t="s">
        <v>36</v>
      </c>
      <c r="AY175" s="165"/>
      <c r="BA175" s="9"/>
      <c r="BB175" s="9"/>
      <c r="BC175" s="165"/>
      <c r="BD175" s="9"/>
      <c r="BE175" s="166"/>
      <c r="BF175" s="9"/>
      <c r="BG175" s="165"/>
    </row>
    <row r="176" spans="39:59" ht="12.75" customHeight="1" hidden="1">
      <c r="AM176" s="5">
        <v>174</v>
      </c>
      <c r="AN176" s="168" t="s">
        <v>259</v>
      </c>
      <c r="AO176" s="98">
        <v>6</v>
      </c>
      <c r="AP176" s="98">
        <v>3</v>
      </c>
      <c r="AQ176" s="98">
        <v>3</v>
      </c>
      <c r="AR176" s="98">
        <v>8</v>
      </c>
      <c r="AS176" s="32" t="s">
        <v>532</v>
      </c>
      <c r="AT176" s="99">
        <v>50000</v>
      </c>
      <c r="AU176" s="99" t="s">
        <v>25</v>
      </c>
      <c r="AV176" s="99" t="s">
        <v>26</v>
      </c>
      <c r="AW176" s="99">
        <v>11</v>
      </c>
      <c r="AX176" s="177" t="s">
        <v>37</v>
      </c>
      <c r="AY176" s="165"/>
      <c r="BA176" s="9"/>
      <c r="BB176" s="9"/>
      <c r="BC176" s="165"/>
      <c r="BD176" s="9"/>
      <c r="BE176" s="166"/>
      <c r="BF176" s="9"/>
      <c r="BG176" s="165"/>
    </row>
    <row r="177" spans="39:59" ht="12.75" customHeight="1" hidden="1">
      <c r="AM177" s="5">
        <v>175</v>
      </c>
      <c r="AN177" s="168" t="s">
        <v>250</v>
      </c>
      <c r="AO177" s="31">
        <v>5</v>
      </c>
      <c r="AP177" s="31">
        <v>3</v>
      </c>
      <c r="AQ177" s="31">
        <v>2</v>
      </c>
      <c r="AR177" s="31">
        <v>7</v>
      </c>
      <c r="AS177" s="32" t="s">
        <v>534</v>
      </c>
      <c r="AT177" s="33">
        <v>40000</v>
      </c>
      <c r="AU177" s="33" t="s">
        <v>25</v>
      </c>
      <c r="AV177" s="33" t="s">
        <v>26</v>
      </c>
      <c r="AW177" s="99">
        <v>11</v>
      </c>
      <c r="AX177" s="177" t="s">
        <v>38</v>
      </c>
      <c r="AY177" s="165"/>
      <c r="BA177" s="9"/>
      <c r="BB177" s="9"/>
      <c r="BC177" s="165"/>
      <c r="BD177" s="9"/>
      <c r="BE177" s="166"/>
      <c r="BF177" s="9"/>
      <c r="BG177" s="165"/>
    </row>
    <row r="178" spans="39:59" ht="12.75" customHeight="1" hidden="1">
      <c r="AM178" s="5">
        <v>176</v>
      </c>
      <c r="AN178" s="168" t="s">
        <v>240</v>
      </c>
      <c r="AO178" s="98">
        <v>8</v>
      </c>
      <c r="AP178" s="98">
        <v>2</v>
      </c>
      <c r="AQ178" s="98">
        <v>3</v>
      </c>
      <c r="AR178" s="98">
        <v>7</v>
      </c>
      <c r="AS178" s="32" t="s">
        <v>535</v>
      </c>
      <c r="AT178" s="99">
        <v>60000</v>
      </c>
      <c r="AU178" s="99" t="s">
        <v>244</v>
      </c>
      <c r="AV178" s="99" t="s">
        <v>256</v>
      </c>
      <c r="AW178" s="99">
        <v>11</v>
      </c>
      <c r="AX178" s="177" t="s">
        <v>39</v>
      </c>
      <c r="AY178" s="165"/>
      <c r="BA178" s="9"/>
      <c r="BB178" s="9"/>
      <c r="BC178" s="165"/>
      <c r="BD178" s="9"/>
      <c r="BE178" s="166"/>
      <c r="BF178" s="9"/>
      <c r="BG178" s="165"/>
    </row>
    <row r="179" spans="39:59" ht="12.75" customHeight="1" hidden="1">
      <c r="AM179" s="5">
        <v>177</v>
      </c>
      <c r="AN179" s="168" t="s">
        <v>260</v>
      </c>
      <c r="AO179" s="98">
        <v>4</v>
      </c>
      <c r="AP179" s="98">
        <v>3</v>
      </c>
      <c r="AQ179" s="98">
        <v>2</v>
      </c>
      <c r="AR179" s="98">
        <v>8</v>
      </c>
      <c r="AS179" s="32" t="s">
        <v>536</v>
      </c>
      <c r="AT179" s="99">
        <v>40000</v>
      </c>
      <c r="AU179" s="99" t="s">
        <v>25</v>
      </c>
      <c r="AV179" s="99" t="s">
        <v>26</v>
      </c>
      <c r="AW179" s="99">
        <v>11</v>
      </c>
      <c r="AX179" s="177" t="s">
        <v>40</v>
      </c>
      <c r="AY179" s="165"/>
      <c r="BA179" s="9"/>
      <c r="BB179" s="9"/>
      <c r="BC179" s="165"/>
      <c r="BD179" s="9"/>
      <c r="BE179" s="166"/>
      <c r="BF179" s="9"/>
      <c r="BG179" s="165"/>
    </row>
    <row r="180" spans="39:59" ht="12.75" customHeight="1" hidden="1">
      <c r="AM180" s="5">
        <v>178</v>
      </c>
      <c r="AN180" s="176" t="s">
        <v>270</v>
      </c>
      <c r="AO180" s="98">
        <v>6</v>
      </c>
      <c r="AP180" s="98">
        <v>3</v>
      </c>
      <c r="AQ180" s="98">
        <v>3</v>
      </c>
      <c r="AR180" s="98">
        <v>7</v>
      </c>
      <c r="AS180" s="32" t="s">
        <v>537</v>
      </c>
      <c r="AT180" s="99">
        <v>50000</v>
      </c>
      <c r="AU180" s="99" t="s">
        <v>25</v>
      </c>
      <c r="AV180" s="99" t="s">
        <v>26</v>
      </c>
      <c r="AW180" s="99">
        <v>11</v>
      </c>
      <c r="AX180" s="177" t="s">
        <v>41</v>
      </c>
      <c r="AY180" s="165"/>
      <c r="BA180" s="9"/>
      <c r="BB180" s="9"/>
      <c r="BC180" s="165"/>
      <c r="BD180" s="9"/>
      <c r="BE180" s="166"/>
      <c r="BF180" s="9"/>
      <c r="BG180" s="165"/>
    </row>
    <row r="181" spans="39:53" ht="12.75" customHeight="1" hidden="1">
      <c r="AM181" s="5">
        <v>179</v>
      </c>
      <c r="AN181" s="168" t="s">
        <v>261</v>
      </c>
      <c r="AO181" s="98">
        <v>5</v>
      </c>
      <c r="AP181" s="98">
        <v>3</v>
      </c>
      <c r="AQ181" s="98">
        <v>3</v>
      </c>
      <c r="AR181" s="98">
        <v>8</v>
      </c>
      <c r="AS181" s="32" t="s">
        <v>538</v>
      </c>
      <c r="AT181" s="99">
        <v>40000</v>
      </c>
      <c r="AU181" s="99" t="s">
        <v>268</v>
      </c>
      <c r="AV181" s="99" t="s">
        <v>26</v>
      </c>
      <c r="AW181" s="99">
        <v>11</v>
      </c>
      <c r="AX181" s="177" t="s">
        <v>42</v>
      </c>
      <c r="BA181" s="9"/>
    </row>
    <row r="182" spans="39:53" ht="12.75" customHeight="1" hidden="1">
      <c r="AM182" s="5">
        <v>180</v>
      </c>
      <c r="AN182" s="168" t="s">
        <v>241</v>
      </c>
      <c r="AO182" s="98">
        <v>5</v>
      </c>
      <c r="AP182" s="98">
        <v>1</v>
      </c>
      <c r="AQ182" s="98">
        <v>3</v>
      </c>
      <c r="AR182" s="98">
        <v>5</v>
      </c>
      <c r="AS182" s="32" t="s">
        <v>539</v>
      </c>
      <c r="AT182" s="99">
        <v>20000</v>
      </c>
      <c r="AU182" s="99" t="s">
        <v>244</v>
      </c>
      <c r="AV182" s="99" t="s">
        <v>256</v>
      </c>
      <c r="AW182" s="99">
        <v>11</v>
      </c>
      <c r="AX182" s="177" t="s">
        <v>43</v>
      </c>
      <c r="BA182" s="9"/>
    </row>
    <row r="183" spans="39:53" ht="12.75" customHeight="1" hidden="1">
      <c r="AM183" s="5">
        <v>181</v>
      </c>
      <c r="AN183" s="168" t="s">
        <v>271</v>
      </c>
      <c r="AO183" s="98">
        <v>5</v>
      </c>
      <c r="AP183" s="98">
        <v>3</v>
      </c>
      <c r="AQ183" s="98">
        <v>3</v>
      </c>
      <c r="AR183" s="98">
        <v>9</v>
      </c>
      <c r="AS183" s="32" t="s">
        <v>532</v>
      </c>
      <c r="AT183" s="99">
        <v>50000</v>
      </c>
      <c r="AU183" s="99" t="s">
        <v>25</v>
      </c>
      <c r="AV183" s="99" t="s">
        <v>26</v>
      </c>
      <c r="AW183" s="99">
        <v>11</v>
      </c>
      <c r="AX183" s="177" t="s">
        <v>44</v>
      </c>
      <c r="BA183" s="9"/>
    </row>
    <row r="184" spans="39:50" ht="12.75" customHeight="1" hidden="1">
      <c r="AM184" s="5">
        <v>182</v>
      </c>
      <c r="AN184" s="168" t="s">
        <v>263</v>
      </c>
      <c r="AO184" s="98">
        <v>7</v>
      </c>
      <c r="AP184" s="98">
        <v>3</v>
      </c>
      <c r="AQ184" s="98">
        <v>3</v>
      </c>
      <c r="AR184" s="98">
        <v>7</v>
      </c>
      <c r="AS184" s="32" t="s">
        <v>532</v>
      </c>
      <c r="AT184" s="99">
        <v>50000</v>
      </c>
      <c r="AU184" s="99" t="s">
        <v>25</v>
      </c>
      <c r="AV184" s="99" t="s">
        <v>428</v>
      </c>
      <c r="AW184" s="99">
        <v>11</v>
      </c>
      <c r="AX184" s="177" t="s">
        <v>45</v>
      </c>
    </row>
    <row r="185" spans="39:50" ht="12.75" customHeight="1" hidden="1">
      <c r="AM185" s="5">
        <v>183</v>
      </c>
      <c r="AN185" s="168" t="s">
        <v>253</v>
      </c>
      <c r="AO185" s="98">
        <v>6</v>
      </c>
      <c r="AP185" s="98">
        <v>3</v>
      </c>
      <c r="AQ185" s="98">
        <v>3</v>
      </c>
      <c r="AR185" s="98">
        <v>8</v>
      </c>
      <c r="AS185" s="32" t="s">
        <v>540</v>
      </c>
      <c r="AT185" s="99">
        <v>60000</v>
      </c>
      <c r="AU185" s="99" t="s">
        <v>25</v>
      </c>
      <c r="AV185" s="99" t="s">
        <v>26</v>
      </c>
      <c r="AW185" s="99">
        <v>11</v>
      </c>
      <c r="AX185" s="177" t="s">
        <v>46</v>
      </c>
    </row>
    <row r="186" spans="39:50" ht="12.75" customHeight="1" hidden="1">
      <c r="AM186" s="5">
        <v>184</v>
      </c>
      <c r="AN186" s="168" t="s">
        <v>264</v>
      </c>
      <c r="AO186" s="31">
        <v>5</v>
      </c>
      <c r="AP186" s="31">
        <v>3</v>
      </c>
      <c r="AQ186" s="31">
        <v>2</v>
      </c>
      <c r="AR186" s="31">
        <v>7</v>
      </c>
      <c r="AS186" s="32" t="s">
        <v>534</v>
      </c>
      <c r="AT186" s="33">
        <v>40000</v>
      </c>
      <c r="AU186" s="33" t="s">
        <v>25</v>
      </c>
      <c r="AV186" s="33" t="s">
        <v>26</v>
      </c>
      <c r="AW186" s="99">
        <v>11</v>
      </c>
      <c r="AX186" s="177" t="s">
        <v>47</v>
      </c>
    </row>
    <row r="187" spans="39:50" ht="12.75" customHeight="1" hidden="1">
      <c r="AM187" s="5">
        <v>185</v>
      </c>
      <c r="AN187" s="168" t="s">
        <v>272</v>
      </c>
      <c r="AO187" s="31">
        <v>4</v>
      </c>
      <c r="AP187" s="31">
        <v>3</v>
      </c>
      <c r="AQ187" s="31">
        <v>2</v>
      </c>
      <c r="AR187" s="31">
        <v>8</v>
      </c>
      <c r="AS187" s="32" t="s">
        <v>536</v>
      </c>
      <c r="AT187" s="33">
        <v>40000</v>
      </c>
      <c r="AU187" s="33" t="s">
        <v>25</v>
      </c>
      <c r="AV187" s="33" t="s">
        <v>26</v>
      </c>
      <c r="AW187" s="99">
        <v>11</v>
      </c>
      <c r="AX187" s="177" t="s">
        <v>47</v>
      </c>
    </row>
    <row r="188" spans="39:50" ht="12.75" customHeight="1" hidden="1">
      <c r="AM188" s="5">
        <v>186</v>
      </c>
      <c r="AN188" s="168" t="s">
        <v>265</v>
      </c>
      <c r="AO188" s="98">
        <v>6</v>
      </c>
      <c r="AP188" s="98">
        <v>2</v>
      </c>
      <c r="AQ188" s="98">
        <v>3</v>
      </c>
      <c r="AR188" s="98">
        <v>7</v>
      </c>
      <c r="AS188" s="32" t="s">
        <v>541</v>
      </c>
      <c r="AT188" s="99">
        <v>40000</v>
      </c>
      <c r="AU188" s="99" t="s">
        <v>255</v>
      </c>
      <c r="AV188" s="99" t="s">
        <v>256</v>
      </c>
      <c r="AW188" s="99">
        <v>11</v>
      </c>
      <c r="AX188" s="177" t="s">
        <v>48</v>
      </c>
    </row>
    <row r="189" spans="39:50" ht="12.75" customHeight="1" hidden="1">
      <c r="AM189" s="5">
        <v>187</v>
      </c>
      <c r="AN189" s="168" t="s">
        <v>234</v>
      </c>
      <c r="AO189" s="98">
        <v>6</v>
      </c>
      <c r="AP189" s="98">
        <v>3</v>
      </c>
      <c r="AQ189" s="98">
        <v>3</v>
      </c>
      <c r="AR189" s="98">
        <v>7</v>
      </c>
      <c r="AS189" s="32" t="s">
        <v>532</v>
      </c>
      <c r="AT189" s="99">
        <v>40000</v>
      </c>
      <c r="AU189" s="99" t="s">
        <v>25</v>
      </c>
      <c r="AV189" s="99" t="s">
        <v>26</v>
      </c>
      <c r="AW189" s="99">
        <v>11</v>
      </c>
      <c r="AX189" s="177" t="s">
        <v>49</v>
      </c>
    </row>
    <row r="190" spans="39:50" ht="12.75" customHeight="1" hidden="1">
      <c r="AM190" s="5">
        <v>188</v>
      </c>
      <c r="AN190" s="178" t="s">
        <v>266</v>
      </c>
      <c r="AO190" s="86">
        <v>7</v>
      </c>
      <c r="AP190" s="86">
        <v>3</v>
      </c>
      <c r="AQ190" s="86">
        <v>4</v>
      </c>
      <c r="AR190" s="86">
        <v>7</v>
      </c>
      <c r="AS190" s="87" t="s">
        <v>532</v>
      </c>
      <c r="AT190" s="88">
        <v>70000</v>
      </c>
      <c r="AU190" s="88" t="s">
        <v>80</v>
      </c>
      <c r="AV190" s="88" t="s">
        <v>81</v>
      </c>
      <c r="AW190" s="162">
        <v>11</v>
      </c>
      <c r="AX190" s="179" t="s">
        <v>50</v>
      </c>
    </row>
    <row r="191" ht="12.75" customHeight="1" hidden="1">
      <c r="AX191" s="9"/>
    </row>
    <row r="192" ht="12.75" customHeight="1" hidden="1">
      <c r="AX192" s="9"/>
    </row>
    <row r="193" ht="12.75" customHeight="1" hidden="1">
      <c r="AX193" s="9"/>
    </row>
    <row r="194" ht="12.75" customHeight="1" hidden="1">
      <c r="AX194" s="9"/>
    </row>
    <row r="195" ht="12.75" customHeight="1" hidden="1">
      <c r="AX195" s="9"/>
    </row>
    <row r="196" ht="12.75" customHeight="1" hidden="1">
      <c r="AX196" s="9"/>
    </row>
    <row r="197" ht="12.75" customHeight="1" hidden="1">
      <c r="AX197" s="9"/>
    </row>
    <row r="198" ht="12.75" customHeight="1" hidden="1">
      <c r="AX198" s="9"/>
    </row>
    <row r="199" ht="12.75" customHeight="1" hidden="1">
      <c r="AX199" s="9"/>
    </row>
    <row r="200" ht="12.75" customHeight="1" hidden="1">
      <c r="AX200" s="9"/>
    </row>
    <row r="201" ht="12.75" customHeight="1" hidden="1">
      <c r="AX201" s="9"/>
    </row>
    <row r="202" ht="12.75" customHeight="1" hidden="1">
      <c r="AX202" s="9"/>
    </row>
    <row r="203" ht="12.75" customHeight="1" hidden="1">
      <c r="AX203" s="9"/>
    </row>
  </sheetData>
  <sheetProtection sheet="1"/>
  <mergeCells count="53">
    <mergeCell ref="AX4:AX7"/>
    <mergeCell ref="AX8:AX10"/>
    <mergeCell ref="AX11:AX14"/>
    <mergeCell ref="AX15:AX21"/>
    <mergeCell ref="C21:D21"/>
    <mergeCell ref="E21:I21"/>
    <mergeCell ref="AB21:AC21"/>
    <mergeCell ref="C22:D22"/>
    <mergeCell ref="E22:I22"/>
    <mergeCell ref="X22:Z22"/>
    <mergeCell ref="AB22:AC22"/>
    <mergeCell ref="AX22:AX26"/>
    <mergeCell ref="C23:D23"/>
    <mergeCell ref="E23:I23"/>
    <mergeCell ref="X23:Z23"/>
    <mergeCell ref="AB23:AC23"/>
    <mergeCell ref="C24:D24"/>
    <mergeCell ref="E24:I24"/>
    <mergeCell ref="X24:Z24"/>
    <mergeCell ref="AB24:AC24"/>
    <mergeCell ref="C25:D25"/>
    <mergeCell ref="E25:I25"/>
    <mergeCell ref="X25:Z25"/>
    <mergeCell ref="AB25:AC25"/>
    <mergeCell ref="C26:D26"/>
    <mergeCell ref="E26:I26"/>
    <mergeCell ref="X26:Z26"/>
    <mergeCell ref="AB26:AC26"/>
    <mergeCell ref="C27:D27"/>
    <mergeCell ref="E27:I27"/>
    <mergeCell ref="AB27:AC27"/>
    <mergeCell ref="AX27:AX31"/>
    <mergeCell ref="C28:D28"/>
    <mergeCell ref="E28:I28"/>
    <mergeCell ref="AB28:AC28"/>
    <mergeCell ref="AX32:AX35"/>
    <mergeCell ref="AX36:AX41"/>
    <mergeCell ref="AX42:AX43"/>
    <mergeCell ref="AX44:AX47"/>
    <mergeCell ref="AX48:AX52"/>
    <mergeCell ref="AX53:AX56"/>
    <mergeCell ref="AX57:AX59"/>
    <mergeCell ref="AX60:AX64"/>
    <mergeCell ref="AX65:AX70"/>
    <mergeCell ref="AX71:AX74"/>
    <mergeCell ref="AX75:AX76"/>
    <mergeCell ref="AX77:AX82"/>
    <mergeCell ref="AX83:AX87"/>
    <mergeCell ref="AX88:AX91"/>
    <mergeCell ref="AX92:AX96"/>
    <mergeCell ref="AX97:AX101"/>
    <mergeCell ref="AX102:AX103"/>
    <mergeCell ref="AX104:AX108"/>
  </mergeCells>
  <conditionalFormatting sqref="F5:I20">
    <cfRule type="cellIs" priority="1" dxfId="0" operator="greaterThanOrEqual" stopIfTrue="1">
      <formula>'Luccini 2010'!AG5+1</formula>
    </cfRule>
    <cfRule type="cellIs" priority="2" dxfId="1" operator="lessThanOrEqual" stopIfTrue="1">
      <formula>'Luccini 2010'!AG5-1</formula>
    </cfRule>
  </conditionalFormatting>
  <conditionalFormatting sqref="L5:M20 V5:Z20">
    <cfRule type="cellIs" priority="3" dxfId="2" operator="equal" stopIfTrue="1">
      <formula>0</formula>
    </cfRule>
  </conditionalFormatting>
  <conditionalFormatting sqref="AA5:AB20">
    <cfRule type="cellIs" priority="4" dxfId="3" operator="equal" stopIfTrue="1">
      <formula>"Star"</formula>
    </cfRule>
  </conditionalFormatting>
  <conditionalFormatting sqref="R5:U20">
    <cfRule type="cellIs" priority="5" dxfId="4" operator="lessThanOrEqual" stopIfTrue="1">
      <formula>-1</formula>
    </cfRule>
  </conditionalFormatting>
  <conditionalFormatting sqref="N5:P20">
    <cfRule type="cellIs" priority="6" dxfId="5" operator="equal" stopIfTrue="1">
      <formula>"n/a"</formula>
    </cfRule>
  </conditionalFormatting>
  <conditionalFormatting sqref="J5:J20">
    <cfRule type="expression" priority="7" dxfId="6" stopIfTrue="1">
      <formula>NOT(ISERROR(SEARCH("ERRORE! TROPPI GIOCATORI IN QUESTO RUOLO!",'Luccini 2010'!J5)))</formula>
    </cfRule>
  </conditionalFormatting>
  <printOptions horizontalCentered="1" verticalCentered="1"/>
  <pageMargins left="0.27569444444444446" right="0.27569444444444446" top="0.19652777777777777" bottom="0.19652777777777777" header="0.5118055555555555" footer="0.5118055555555555"/>
  <pageSetup horizontalDpi="300" verticalDpi="300" orientation="landscape" paperSize="9" scale="8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 LivingRulebook5.0</dc:title>
  <dc:subject>Team Roster LivingRulebook5.0</dc:subject>
  <dc:creator>Aristarco</dc:creator>
  <cp:keywords/>
  <dc:description/>
  <cp:lastModifiedBy>PietroPersico</cp:lastModifiedBy>
  <cp:lastPrinted>2011-07-25T14:47:42Z</cp:lastPrinted>
  <dcterms:created xsi:type="dcterms:W3CDTF">2001-02-12T07:17:33Z</dcterms:created>
  <dcterms:modified xsi:type="dcterms:W3CDTF">2012-02-21T08:21:12Z</dcterms:modified>
  <cp:category/>
  <cp:version/>
  <cp:contentType/>
  <cp:contentStatus/>
</cp:coreProperties>
</file>