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  <definedName name="Z_C4D5DB5D_809B_11DB_A9B3_000A95C8D49C_.wvu.Cols">'Luccini 2010'!$AG:$IV</definedName>
    <definedName name="Z_C4D5DB5D_809B_11DB_A9B3_000A95C8D49C_.wvu.PrintArea">'Luccini 2010'!$C$3:$AE$29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<sst xmlns="http://schemas.openxmlformats.org/spreadsheetml/2006/main" count="1718" uniqueCount="753">
  <si>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</si>
  <si>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</si>
  <si>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</si>
  <si>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</si>
  <si>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</si>
  <si>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</si>
  <si>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</si>
  <si>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</si>
  <si>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</si>
  <si>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</si>
  <si>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</si>
  <si>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</si>
  <si>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</si>
  <si>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</si>
  <si>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</si>
  <si>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</si>
  <si>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</si>
  <si>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</si>
  <si>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</si>
  <si>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</si>
  <si>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</si>
  <si>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</si>
  <si>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</si>
  <si>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</si>
  <si>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</si>
  <si>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</si>
  <si>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</si>
  <si>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</si>
  <si>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</si>
  <si>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</si>
  <si>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</si>
  <si>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</si>
  <si>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</si>
  <si>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</si>
  <si>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</si>
  <si>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</si>
  <si>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</si>
  <si>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</si>
  <si>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</si>
  <si>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</si>
  <si>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</si>
  <si>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</si>
  <si>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</si>
  <si>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</si>
  <si>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</si>
  <si>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</si>
  <si>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</si>
  <si>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</si>
  <si>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</si>
  <si>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</si>
  <si>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</si>
  <si>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</si>
  <si>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</si>
  <si>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</si>
  <si>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</si>
  <si>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</si>
  <si>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</si>
  <si>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</si>
  <si>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</si>
  <si>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</si>
  <si>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</si>
  <si>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</si>
  <si>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</si>
  <si>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</si>
  <si>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</si>
  <si>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</si>
  <si>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</si>
  <si>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</si>
  <si>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</si>
  <si>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</si>
  <si>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</si>
  <si>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</si>
  <si>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</si>
  <si>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</si>
  <si>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</si>
  <si>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</si>
  <si>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</si>
  <si>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</si>
  <si>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</si>
  <si>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</si>
  <si>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</si>
  <si>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</si>
  <si>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</si>
  <si>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</si>
  <si>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</si>
  <si>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</si>
  <si>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</si>
  <si>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</si>
  <si>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</si>
  <si>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</si>
  <si>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</si>
  <si>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</si>
  <si>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</si>
  <si>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</si>
  <si>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</si>
  <si>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</si>
  <si>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</si>
  <si>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</si>
  <si>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</si>
  <si>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</si>
  <si>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</si>
  <si>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</si>
  <si>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</si>
  <si>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</si>
  <si>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Break Tackle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</si>
  <si>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</si>
  <si>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</si>
  <si>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</si>
  <si>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</si>
  <si>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</si>
  <si>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</si>
  <si>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</si>
  <si>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</si>
  <si>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</si>
  <si>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</si>
  <si>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</si>
  <si>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</si>
  <si>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</si>
  <si>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</si>
  <si>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</si>
  <si>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</si>
  <si>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</si>
  <si>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</si>
  <si>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</si>
  <si>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</si>
  <si>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</si>
  <si>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</si>
  <si>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</si>
  <si>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</si>
  <si>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</si>
  <si>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</si>
  <si>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</si>
  <si>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</si>
  <si>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</si>
  <si>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</si>
  <si>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</si>
  <si>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</si>
  <si>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</si>
  <si>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</si>
  <si>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</si>
  <si>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</si>
  <si>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</si>
  <si>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</si>
  <si>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</si>
  <si>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</si>
  <si>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</si>
  <si>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</si>
  <si>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</si>
  <si>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</si>
  <si>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</si>
  <si>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</si>
  <si>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</si>
  <si>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</si>
  <si>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</si>
  <si>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</si>
  <si>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</si>
  <si>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</si>
  <si>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</si>
  <si>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</si>
  <si>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</si>
  <si>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</si>
  <si>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</si>
  <si>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</si>
  <si>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</si>
  <si>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</si>
  <si>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</si>
  <si>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</si>
  <si>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</si>
  <si>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</si>
  <si>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</si>
  <si>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</si>
  <si>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</si>
  <si>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</si>
  <si>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</si>
  <si>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</si>
  <si>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</si>
  <si>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</si>
  <si>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</si>
  <si>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</si>
  <si>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</si>
  <si>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</si>
  <si>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</si>
  <si>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</si>
  <si>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</si>
  <si>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</si>
  <si>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</si>
  <si>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</si>
  <si>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</si>
  <si>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</si>
  <si>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</si>
  <si>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</si>
  <si>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</si>
  <si>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</si>
  <si>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</si>
  <si>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</si>
  <si>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</si>
  <si>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</si>
  <si>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</si>
  <si>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</si>
  <si>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</si>
  <si>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</si>
  <si>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</si>
  <si>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</si>
  <si>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</si>
  <si>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Strong Arm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</si>
  <si>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</si>
  <si>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</si>
  <si>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</si>
  <si>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</si>
  <si>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</si>
  <si>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</si>
  <si>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</si>
  <si>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</si>
  <si>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</si>
  <si>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</si>
  <si>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</si>
  <si>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</si>
  <si>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</si>
  <si>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</si>
  <si>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</si>
  <si>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</si>
  <si>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</si>
  <si>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</si>
  <si>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</si>
  <si>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</si>
  <si>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</si>
  <si>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</si>
  <si>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</si>
  <si>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</si>
  <si>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</si>
  <si>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</si>
  <si>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</si>
  <si>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</si>
  <si>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</si>
  <si>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</si>
  <si>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</si>
  <si>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</si>
  <si>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</si>
  <si>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</si>
  <si>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</si>
  <si>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</si>
  <si>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</si>
  <si>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</si>
  <si>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</si>
  <si>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</si>
  <si>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</si>
  <si>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</si>
  <si>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</si>
  <si>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</si>
  <si>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</si>
  <si>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</si>
  <si>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</si>
  <si>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</si>
  <si>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</si>
  <si>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</si>
  <si>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</si>
  <si>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</si>
  <si>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</si>
  <si>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</si>
  <si>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</si>
  <si>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</si>
  <si>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</si>
  <si>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</si>
  <si>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</si>
  <si>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</si>
  <si>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</si>
  <si>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</si>
  <si>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</si>
  <si>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</si>
  <si>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</si>
  <si>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</si>
  <si>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</si>
  <si>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</si>
  <si>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</si>
  <si>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</si>
  <si>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</si>
  <si>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</si>
  <si>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</si>
  <si>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Guard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</si>
  <si>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</si>
  <si>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</si>
  <si>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</si>
  <si>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</si>
  <si>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</si>
  <si>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</si>
  <si>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</si>
  <si>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</si>
  <si>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</si>
  <si>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</si>
  <si>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</si>
  <si>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</si>
  <si>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</si>
  <si>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</si>
  <si>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</si>
  <si>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</si>
  <si>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</si>
  <si>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</si>
  <si>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</si>
  <si>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</si>
  <si>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</si>
  <si>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</si>
  <si>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</si>
  <si>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</si>
  <si>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</si>
  <si>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</si>
  <si>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</si>
  <si>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</si>
  <si>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</si>
  <si>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</si>
  <si>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</si>
  <si>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</si>
  <si>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</si>
  <si>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</si>
  <si>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</si>
  <si>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</si>
  <si>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</si>
  <si>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</si>
  <si>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</si>
  <si>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</si>
  <si>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</si>
  <si>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</si>
  <si>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</si>
  <si>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</si>
  <si>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</si>
  <si>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</si>
  <si>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</si>
  <si>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</si>
  <si>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</si>
  <si>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</si>
  <si>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</si>
  <si>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</si>
  <si>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</si>
  <si>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</si>
  <si>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</si>
  <si>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</si>
  <si>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</si>
  <si>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</si>
  <si>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</si>
  <si>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</si>
  <si>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</si>
  <si>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</si>
  <si>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</si>
  <si>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</si>
  <si>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</si>
  <si>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</si>
  <si>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</si>
  <si>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</si>
  <si>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</si>
  <si>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</si>
  <si>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</si>
  <si>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</si>
  <si>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</si>
  <si>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</si>
  <si>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</si>
  <si>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</si>
  <si>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</si>
  <si>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</si>
  <si>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</si>
  <si>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</si>
  <si>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</si>
  <si>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</si>
  <si>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</si>
  <si>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</si>
  <si>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</si>
  <si>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</si>
  <si>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</si>
  <si>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</si>
  <si>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</si>
  <si>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</si>
  <si>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</si>
  <si>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</si>
  <si>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</si>
  <si>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</si>
  <si>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</si>
  <si>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</si>
  <si>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</si>
  <si>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</si>
  <si>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</si>
  <si>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</si>
  <si>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</si>
  <si>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</si>
  <si>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</si>
  <si>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</si>
  <si>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</si>
  <si>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</si>
  <si>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</si>
  <si>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</si>
  <si>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</si>
  <si>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</si>
  <si>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</si>
  <si>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</si>
  <si>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</si>
  <si>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</si>
  <si>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</si>
  <si>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</si>
  <si>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</si>
  <si>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</si>
  <si>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</si>
  <si>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</si>
  <si>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</si>
  <si>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</si>
  <si>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</si>
  <si>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</si>
  <si>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</si>
  <si>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</si>
  <si>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</si>
  <si>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</si>
  <si>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</si>
  <si>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</si>
  <si>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</si>
  <si>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</si>
  <si>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</si>
  <si>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</si>
  <si>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</si>
  <si>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Luccini</t>
  </si>
  <si>
    <t>RE-ROLLS</t>
  </si>
  <si>
    <t>x</t>
  </si>
  <si>
    <t>gp</t>
  </si>
  <si>
    <t>41-48 || SI || Miss Next Game</t>
  </si>
  <si>
    <t>SQUADRA</t>
  </si>
  <si>
    <t>Cicciogri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</si>
  <si>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</si>
  <si>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</si>
  <si>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</si>
  <si>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</si>
  <si>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</si>
  <si>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</si>
  <si>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</si>
  <si>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</si>
  <si>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</si>
  <si>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</si>
  <si>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Gorgoroth</t>
  </si>
  <si>
    <t>CHEERLEADERS</t>
  </si>
  <si>
    <t>Block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</si>
  <si>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</si>
  <si>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</si>
  <si>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</si>
  <si>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</si>
  <si>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</si>
  <si>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</si>
  <si>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</si>
  <si>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</si>
  <si>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</si>
  <si>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</si>
  <si>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matteo.bottari@email.it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</si>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</sst>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6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14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1790700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86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1362075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eo.bottari@email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zoomScale="89" zoomScaleNormal="89" workbookViewId="0" topLeftCell="A4">
      <selection activeCell="Z17" sqref="Z17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Snotling</v>
      </c>
      <c r="BF4" s="38" t="str">
        <f>HLOOKUP(K$24,BI$4:CF$23,2,FALSE)</f>
        <v>Snotling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Snotling Mercenary</v>
      </c>
      <c r="CT4" s="38" t="str">
        <f>HLOOKUP(K$24,CW$4:DT$11,2,FALSE)</f>
        <v>Snotling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/>
      <c r="E5" s="62" t="str">
        <f>IF(AG5&lt;=1,"",VLOOKUP(AG5,BD:BE,2,FALSE))</f>
        <v>Snotling</v>
      </c>
      <c r="F5" s="63">
        <f>IF(E5&lt;&gt;"",VLOOKUP(E5,$AO:$AU,2,FALSE)+R5,"")</f>
        <v>5</v>
      </c>
      <c r="G5" s="63">
        <f>IF(E5&lt;&gt;"",VLOOKUP(E5,$AO:$AU,3,FALSE)+S5,"")</f>
        <v>1</v>
      </c>
      <c r="H5" s="63">
        <f>IF(E5&lt;&gt;"",VLOOKUP(E5,$AO:$AU,4,FALSE)+T5,"")</f>
        <v>3</v>
      </c>
      <c r="I5" s="63">
        <f>IF(E5&lt;&gt;"",VLOOKUP(E5,$AO:$AU,5,FALSE)+U5,"")</f>
        <v>5</v>
      </c>
      <c r="J5" s="64" t="str">
        <f>IF(E5="","",IF(COUNTIF(E5:E20,E5)&gt;VLOOKUP(E5,AO:AX,10,FALSE),"ERRORE! TROPPI GIOCATORI IN QUESTO RUOLO!",VLOOKUP(E5,AO:AU,6,FALSE)))</f>
        <v>Dodge, Right Stuff, Side Step, Stunty, Titchy</v>
      </c>
      <c r="K5" s="65"/>
      <c r="L5" s="66"/>
      <c r="M5" s="66"/>
      <c r="N5" s="67">
        <f aca="true" t="shared" si="1" ref="N5:N20">IF(AB5="Star","n/a",IF(AB5&gt;=176,"7",IF(AB5&gt;=126,"6",IF(AB5&gt;=76,"5",IF(AB5&gt;=51,"4",IF(AB5&gt;=31,"3",IF(AB5&gt;=16,"2",IF(AB5&gt;=6,"1",""))))))))</f>
      </c>
      <c r="O5" s="67" t="str">
        <f>(IF(E5&lt;&gt;"",VLOOKUP(E5,AO:AW,8,FALSE),""))</f>
        <v>A</v>
      </c>
      <c r="P5" s="67" t="str">
        <f>(IF(E5&lt;&gt;"",VLOOKUP(E5,AO:AW,9,FALSE),""))</f>
        <v>GSP</v>
      </c>
      <c r="Q5" s="68"/>
      <c r="R5" s="69"/>
      <c r="S5" s="69"/>
      <c r="T5" s="69"/>
      <c r="U5" s="69"/>
      <c r="V5" s="70">
        <v>4</v>
      </c>
      <c r="W5" s="70"/>
      <c r="X5" s="70"/>
      <c r="Y5" s="70"/>
      <c r="Z5" s="70"/>
      <c r="AA5" s="70"/>
      <c r="AB5" s="71">
        <f>IF(LEFT(E5,1)="*","Star",V5*1+W5*2+X5*1+Y5*3+Z5*2+AA5*5)</f>
        <v>4</v>
      </c>
      <c r="AC5" s="72">
        <f>IF(L5&lt;&gt;"",(IF(L5="M",AL5)),(""))</f>
      </c>
      <c r="AD5" s="73">
        <f aca="true" t="shared" si="2" ref="AD5:AD19">IF(L5&lt;&gt;"",(IF(L5="M","")),(AL5))</f>
        <v>20000</v>
      </c>
      <c r="AE5" s="74"/>
      <c r="AF5" s="19"/>
      <c r="AG5" s="75">
        <v>2</v>
      </c>
      <c r="AH5" s="52">
        <f>VLOOKUP(E5,$AO:$AU,2,FALSE)</f>
        <v>5</v>
      </c>
      <c r="AI5" s="52">
        <f>VLOOKUP(E5,$AO:$AU,3,FALSE)</f>
        <v>1</v>
      </c>
      <c r="AJ5" s="52">
        <f>VLOOKUP(E5,$AO:$AU,4,FALSE)</f>
        <v>3</v>
      </c>
      <c r="AK5" s="52">
        <f>VLOOKUP(E5,$AO:$AU,5,FALSE)</f>
        <v>5</v>
      </c>
      <c r="AL5" s="35">
        <f>(IF(E5&lt;&gt;"",VLOOKUP(E5,AO:AU,7,FALSE),"0")+(Q5*1000))</f>
        <v>20000</v>
      </c>
      <c r="AM5" s="35"/>
      <c r="AN5" s="29">
        <v>3</v>
      </c>
      <c r="AO5" s="30" t="s">
        <v>54</v>
      </c>
      <c r="AP5" s="31">
        <v>6</v>
      </c>
      <c r="AQ5" s="31">
        <v>3</v>
      </c>
      <c r="AR5" s="31">
        <v>3</v>
      </c>
      <c r="AS5" s="31">
        <v>7</v>
      </c>
      <c r="AT5" s="32" t="s">
        <v>55</v>
      </c>
      <c r="AU5" s="33">
        <v>70000</v>
      </c>
      <c r="AV5" s="33" t="s">
        <v>56</v>
      </c>
      <c r="AW5" s="33" t="s">
        <v>57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Ogre°</v>
      </c>
      <c r="BF5" s="38" t="str">
        <f>HLOOKUP(K$24,BI$4:CF$23,3,FALSE)</f>
        <v>Ogre°</v>
      </c>
      <c r="BG5" s="33"/>
      <c r="BI5" s="30" t="s">
        <v>24</v>
      </c>
      <c r="BJ5" s="6" t="s">
        <v>58</v>
      </c>
      <c r="BK5" s="6" t="s">
        <v>59</v>
      </c>
      <c r="BL5" s="6" t="s">
        <v>60</v>
      </c>
      <c r="BM5" s="30" t="s">
        <v>61</v>
      </c>
      <c r="BN5" s="6" t="s">
        <v>62</v>
      </c>
      <c r="BO5" s="30" t="s">
        <v>63</v>
      </c>
      <c r="BP5" s="30" t="s">
        <v>35</v>
      </c>
      <c r="BQ5" s="6" t="s">
        <v>36</v>
      </c>
      <c r="BR5" s="30" t="s">
        <v>64</v>
      </c>
      <c r="BS5" s="30" t="s">
        <v>65</v>
      </c>
      <c r="BT5" s="30" t="s">
        <v>66</v>
      </c>
      <c r="BU5" s="30" t="s">
        <v>67</v>
      </c>
      <c r="BV5" s="30" t="s">
        <v>68</v>
      </c>
      <c r="BW5" s="6" t="s">
        <v>69</v>
      </c>
      <c r="BX5" s="30" t="s">
        <v>70</v>
      </c>
      <c r="BY5" s="30" t="s">
        <v>71</v>
      </c>
      <c r="BZ5" s="30" t="s">
        <v>72</v>
      </c>
      <c r="CA5" s="30" t="s">
        <v>73</v>
      </c>
      <c r="CB5" s="30" t="s">
        <v>74</v>
      </c>
      <c r="CC5" s="30" t="s">
        <v>75</v>
      </c>
      <c r="CD5" s="30" t="s">
        <v>76</v>
      </c>
      <c r="CE5" s="30" t="s">
        <v>77</v>
      </c>
      <c r="CF5" s="30" t="s">
        <v>78</v>
      </c>
      <c r="CG5" s="40"/>
      <c r="CH5" s="29">
        <v>3</v>
      </c>
      <c r="CI5" s="30" t="s">
        <v>79</v>
      </c>
      <c r="CJ5" s="31">
        <v>6</v>
      </c>
      <c r="CK5" s="31">
        <v>3</v>
      </c>
      <c r="CL5" s="31">
        <v>3</v>
      </c>
      <c r="CM5" s="31">
        <v>7</v>
      </c>
      <c r="CN5" s="32" t="s">
        <v>80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Ogre° Mercenary</v>
      </c>
      <c r="CT5" s="38" t="str">
        <f>HLOOKUP(K$24,CW$4:DT$11,3,FALSE)</f>
        <v>Ogre° Mercenary</v>
      </c>
      <c r="CU5" s="33"/>
      <c r="CV5" s="11"/>
      <c r="CW5" s="30" t="s">
        <v>52</v>
      </c>
      <c r="CX5" s="6" t="s">
        <v>81</v>
      </c>
      <c r="CY5" s="6" t="s">
        <v>82</v>
      </c>
      <c r="CZ5" s="6" t="s">
        <v>83</v>
      </c>
      <c r="DA5" s="30" t="s">
        <v>84</v>
      </c>
      <c r="DB5" s="6" t="s">
        <v>85</v>
      </c>
      <c r="DC5" s="30" t="s">
        <v>86</v>
      </c>
      <c r="DD5" s="30" t="s">
        <v>87</v>
      </c>
      <c r="DE5" s="6" t="s">
        <v>88</v>
      </c>
      <c r="DF5" s="30" t="s">
        <v>89</v>
      </c>
      <c r="DG5" s="30" t="s">
        <v>90</v>
      </c>
      <c r="DH5" s="30" t="s">
        <v>91</v>
      </c>
      <c r="DI5" s="30" t="s">
        <v>92</v>
      </c>
      <c r="DJ5" s="30" t="s">
        <v>93</v>
      </c>
      <c r="DK5" s="6" t="s">
        <v>94</v>
      </c>
      <c r="DL5" s="30" t="s">
        <v>95</v>
      </c>
      <c r="DM5" s="30" t="s">
        <v>96</v>
      </c>
      <c r="DN5" s="30" t="s">
        <v>97</v>
      </c>
      <c r="DO5" s="30" t="s">
        <v>98</v>
      </c>
      <c r="DP5" s="30" t="s">
        <v>99</v>
      </c>
      <c r="DQ5" s="30" t="s">
        <v>100</v>
      </c>
      <c r="DR5" s="30" t="s">
        <v>101</v>
      </c>
      <c r="DS5" s="30" t="s">
        <v>102</v>
      </c>
      <c r="DT5" s="30" t="s">
        <v>103</v>
      </c>
    </row>
    <row r="6" spans="2:124" ht="18" customHeight="1">
      <c r="B6" s="41"/>
      <c r="C6" s="76">
        <v>2</v>
      </c>
      <c r="D6" s="61"/>
      <c r="E6" s="77" t="str">
        <f>IF(AG6&lt;=1,"",VLOOKUP(AG6,BD:BE,2,FALSE))</f>
        <v>Ogre°</v>
      </c>
      <c r="F6" s="78">
        <f>IF(E6&lt;&gt;"",VLOOKUP(E6,$AO:$AU,2,FALSE)+R6,"")</f>
        <v>5</v>
      </c>
      <c r="G6" s="78">
        <f>IF(E6&lt;&gt;"",VLOOKUP(E6,$AO:$AU,3,FALSE)+S6,"")</f>
        <v>5</v>
      </c>
      <c r="H6" s="78">
        <f>IF(E6&lt;&gt;"",VLOOKUP(E6,$AO:$AU,4,FALSE)+T6,"")</f>
        <v>2</v>
      </c>
      <c r="I6" s="78">
        <f>IF(E6&lt;&gt;"",VLOOKUP(E6,$AO:$AU,5,FALSE)+U6,"")</f>
        <v>9</v>
      </c>
      <c r="J6" s="79" t="str">
        <f>IF(E6="","",IF(COUNTIF(E5:E20,E6)&gt;VLOOKUP(E6,AO:AX,10,FALSE),"ERRORE! TROPPI GIOCATORI IN QUESTO RUOLO!",VLOOKUP(E6,AO:AU,6,FALSE)))</f>
        <v>Bone-head, Mighty Blow, Thick Skull, Throw Team-Mate</v>
      </c>
      <c r="K6" s="80" t="s">
        <v>104</v>
      </c>
      <c r="L6" s="81"/>
      <c r="M6" s="81"/>
      <c r="N6" s="82" t="str">
        <f t="shared" si="1"/>
        <v>1</v>
      </c>
      <c r="O6" s="82" t="str">
        <f>(IF(E6&lt;&gt;"",VLOOKUP(E6,AO:AW,8,FALSE),""))</f>
        <v>S</v>
      </c>
      <c r="P6" s="82" t="str">
        <f>(IF(E6&lt;&gt;"",VLOOKUP(E6,AO:AW,9,FALSE),""))</f>
        <v>GAP</v>
      </c>
      <c r="Q6" s="68">
        <v>20</v>
      </c>
      <c r="R6" s="83"/>
      <c r="S6" s="83"/>
      <c r="T6" s="83"/>
      <c r="U6" s="83"/>
      <c r="V6" s="84">
        <v>4</v>
      </c>
      <c r="W6" s="84"/>
      <c r="X6" s="84"/>
      <c r="Y6" s="84"/>
      <c r="Z6" s="84">
        <v>1</v>
      </c>
      <c r="AA6" s="84"/>
      <c r="AB6" s="71">
        <f aca="true" t="shared" si="5" ref="AB6:AB20">IF(LEFT(E6,1)="*","Star",V6*1+W6*2+X6*1+Y6*3+Z6*2+AA6*5)</f>
        <v>6</v>
      </c>
      <c r="AC6" s="72">
        <f aca="true" t="shared" si="6" ref="AC6:AC20">IF(L6&lt;&gt;"",(IF(L6="M",AL6,(IF(L6="N/M",AL6,(IF(L6="N","")))))),(""))</f>
      </c>
      <c r="AD6" s="73">
        <f t="shared" si="2"/>
        <v>160000</v>
      </c>
      <c r="AE6" s="74"/>
      <c r="AF6" s="19"/>
      <c r="AG6" s="75">
        <v>3</v>
      </c>
      <c r="AH6" s="52">
        <f>VLOOKUP(E6,$AO:$AU,2,FALSE)</f>
        <v>5</v>
      </c>
      <c r="AI6" s="52">
        <f>VLOOKUP(E6,$AO:$AU,3,FALSE)</f>
        <v>5</v>
      </c>
      <c r="AJ6" s="52">
        <f>VLOOKUP(E6,$AO:$AU,4,FALSE)</f>
        <v>2</v>
      </c>
      <c r="AK6" s="52">
        <f>VLOOKUP(E6,$AO:$AU,5,FALSE)</f>
        <v>9</v>
      </c>
      <c r="AL6" s="35">
        <f>(IF(E6&lt;&gt;"",VLOOKUP(E6,AO:AU,7,FALSE),"0")+(Q6*1000))</f>
        <v>160000</v>
      </c>
      <c r="AM6" s="35"/>
      <c r="AN6" s="29">
        <v>4</v>
      </c>
      <c r="AO6" s="30" t="s">
        <v>105</v>
      </c>
      <c r="AP6" s="31">
        <v>6</v>
      </c>
      <c r="AQ6" s="31">
        <v>3</v>
      </c>
      <c r="AR6" s="31">
        <v>3</v>
      </c>
      <c r="AS6" s="31">
        <v>7</v>
      </c>
      <c r="AT6" s="32" t="s">
        <v>106</v>
      </c>
      <c r="AU6" s="33">
        <v>70000</v>
      </c>
      <c r="AV6" s="33" t="s">
        <v>107</v>
      </c>
      <c r="AW6" s="33" t="s">
        <v>108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*Bertha Bigfist</v>
      </c>
      <c r="BF6" s="38" t="str">
        <f>HLOOKUP(K$24,BI$4:CF$23,4,FALSE)</f>
        <v>*Bertha Bigfist</v>
      </c>
      <c r="BG6" s="33"/>
      <c r="BI6" s="30" t="s">
        <v>54</v>
      </c>
      <c r="BJ6" s="6" t="s">
        <v>109</v>
      </c>
      <c r="BK6" s="6" t="s">
        <v>110</v>
      </c>
      <c r="BL6" s="6" t="s">
        <v>111</v>
      </c>
      <c r="BM6" s="30" t="s">
        <v>112</v>
      </c>
      <c r="BN6" s="6" t="s">
        <v>113</v>
      </c>
      <c r="BO6" s="30" t="s">
        <v>114</v>
      </c>
      <c r="BP6" s="30" t="s">
        <v>115</v>
      </c>
      <c r="BQ6" s="30" t="s">
        <v>116</v>
      </c>
      <c r="BR6" s="30" t="s">
        <v>117</v>
      </c>
      <c r="BS6" s="30" t="s">
        <v>118</v>
      </c>
      <c r="BT6" s="30" t="s">
        <v>119</v>
      </c>
      <c r="BU6" s="30" t="s">
        <v>120</v>
      </c>
      <c r="BV6" s="30" t="s">
        <v>121</v>
      </c>
      <c r="BW6" s="6" t="s">
        <v>122</v>
      </c>
      <c r="BX6" s="30" t="s">
        <v>123</v>
      </c>
      <c r="BY6" s="30" t="s">
        <v>124</v>
      </c>
      <c r="BZ6" s="30" t="s">
        <v>125</v>
      </c>
      <c r="CA6" s="30" t="s">
        <v>126</v>
      </c>
      <c r="CB6" s="30" t="s">
        <v>127</v>
      </c>
      <c r="CC6" s="6" t="s">
        <v>128</v>
      </c>
      <c r="CD6" s="6" t="s">
        <v>129</v>
      </c>
      <c r="CE6" s="30" t="s">
        <v>50</v>
      </c>
      <c r="CF6" s="30" t="s">
        <v>130</v>
      </c>
      <c r="CG6" s="40"/>
      <c r="CH6" s="29">
        <v>4</v>
      </c>
      <c r="CI6" s="30" t="s">
        <v>131</v>
      </c>
      <c r="CJ6" s="31">
        <v>6</v>
      </c>
      <c r="CK6" s="31">
        <v>3</v>
      </c>
      <c r="CL6" s="31">
        <v>3</v>
      </c>
      <c r="CM6" s="31">
        <v>7</v>
      </c>
      <c r="CN6" s="32" t="s">
        <v>132</v>
      </c>
      <c r="CO6" s="33">
        <v>100000</v>
      </c>
      <c r="CP6" s="57"/>
      <c r="CQ6" s="40"/>
      <c r="CR6" s="36">
        <f t="shared" si="0"/>
      </c>
      <c r="CS6" s="37">
        <f>IF(CT6=0,"",CT6)</f>
      </c>
      <c r="CT6" s="38">
        <f>HLOOKUP(K$24,CW$4:DT$11,4,FALSE)</f>
        <v>0</v>
      </c>
      <c r="CU6" s="33"/>
      <c r="CV6" s="11"/>
      <c r="CW6" s="30" t="s">
        <v>79</v>
      </c>
      <c r="CX6" s="6" t="s">
        <v>133</v>
      </c>
      <c r="CY6" s="6" t="s">
        <v>134</v>
      </c>
      <c r="CZ6" s="6" t="s">
        <v>135</v>
      </c>
      <c r="DA6" s="30" t="s">
        <v>136</v>
      </c>
      <c r="DB6" s="6" t="s">
        <v>137</v>
      </c>
      <c r="DC6" s="30" t="s">
        <v>138</v>
      </c>
      <c r="DD6" s="30" t="s">
        <v>139</v>
      </c>
      <c r="DE6" s="30" t="s">
        <v>140</v>
      </c>
      <c r="DF6" s="30" t="s">
        <v>141</v>
      </c>
      <c r="DG6" s="30" t="s">
        <v>142</v>
      </c>
      <c r="DH6" s="30" t="s">
        <v>143</v>
      </c>
      <c r="DI6" s="30" t="s">
        <v>144</v>
      </c>
      <c r="DJ6" s="30" t="s">
        <v>145</v>
      </c>
      <c r="DK6" s="6" t="s">
        <v>146</v>
      </c>
      <c r="DL6" s="30" t="s">
        <v>147</v>
      </c>
      <c r="DM6" s="30" t="s">
        <v>148</v>
      </c>
      <c r="DN6" s="30" t="s">
        <v>149</v>
      </c>
      <c r="DO6" s="30" t="s">
        <v>150</v>
      </c>
      <c r="DP6" s="30" t="s">
        <v>151</v>
      </c>
      <c r="DQ6" s="6" t="s">
        <v>152</v>
      </c>
      <c r="DR6" s="6" t="s">
        <v>153</v>
      </c>
      <c r="DS6" s="30" t="s">
        <v>154</v>
      </c>
      <c r="DT6" s="30" t="s">
        <v>155</v>
      </c>
    </row>
    <row r="7" spans="2:124" ht="18" customHeight="1">
      <c r="B7" s="41"/>
      <c r="C7" s="76">
        <v>3</v>
      </c>
      <c r="D7" s="61"/>
      <c r="E7" s="77">
        <f>IF(AG7&lt;=1,"",VLOOKUP(AG7,BD:BE,2,FALSE))</f>
      </c>
      <c r="F7" s="78">
        <f>IF(E7&lt;&gt;"",VLOOKUP(E7,$AO:$AU,2,FALSE)+R7,"")</f>
      </c>
      <c r="G7" s="78">
        <f>IF(E7&lt;&gt;"",VLOOKUP(E7,$AO:$AU,3,FALSE)+S7,"")</f>
      </c>
      <c r="H7" s="78">
        <f>IF(E7&lt;&gt;"",VLOOKUP(E7,$AO:$AU,4,FALSE)+T7,"")</f>
      </c>
      <c r="I7" s="78">
        <f>IF(E7&lt;&gt;"",VLOOKUP(E7,$AO:$AU,5,FALSE)+U7,"")</f>
      </c>
      <c r="J7" s="79">
        <f>IF(E7="","",IF(COUNTIF(E5:E20,E7)&gt;VLOOKUP(E7,AO:AX,10,FALSE),"ERRORE! TROPPI GIOCATORI IN QUESTO RUOLO!",VLOOKUP(E7,AO:AU,6,FALSE)))</f>
      </c>
      <c r="K7" s="80"/>
      <c r="L7" s="81"/>
      <c r="M7" s="81"/>
      <c r="N7" s="82">
        <f t="shared" si="1"/>
      </c>
      <c r="O7" s="82">
        <f>(IF(E7&lt;&gt;"",VLOOKUP(E7,AO:AW,8,FALSE),""))</f>
      </c>
      <c r="P7" s="82">
        <f>(IF(E7&lt;&gt;"",VLOOKUP(E7,AO:AW,9,FALSE),""))</f>
      </c>
      <c r="Q7" s="68"/>
      <c r="R7" s="83"/>
      <c r="S7" s="83"/>
      <c r="T7" s="83"/>
      <c r="U7" s="83"/>
      <c r="V7" s="84"/>
      <c r="W7" s="84"/>
      <c r="X7" s="84"/>
      <c r="Y7" s="84"/>
      <c r="Z7" s="84"/>
      <c r="AA7" s="84"/>
      <c r="AB7" s="71">
        <f t="shared" si="5"/>
        <v>0</v>
      </c>
      <c r="AC7" s="72">
        <f t="shared" si="6"/>
      </c>
      <c r="AD7" s="73">
        <f t="shared" si="2"/>
        <v>0</v>
      </c>
      <c r="AE7" s="74"/>
      <c r="AF7" s="19"/>
      <c r="AG7" s="75">
        <v>1</v>
      </c>
      <c r="AH7" s="52" t="e">
        <f>VLOOKUP(E7,$AO:$AU,2,FALSE)</f>
        <v>#N/A</v>
      </c>
      <c r="AI7" s="52" t="e">
        <f>VLOOKUP(E7,$AO:$AU,3,FALSE)</f>
        <v>#N/A</v>
      </c>
      <c r="AJ7" s="52" t="e">
        <f>VLOOKUP(E7,$AO:$AU,4,FALSE)</f>
        <v>#N/A</v>
      </c>
      <c r="AK7" s="52" t="e">
        <f>VLOOKUP(E7,$AO:$AU,5,FALSE)</f>
        <v>#N/A</v>
      </c>
      <c r="AL7" s="35">
        <f>(IF(E7&lt;&gt;"",VLOOKUP(E7,AO:AU,7,FALSE),"0")+(Q7*1000))</f>
        <v>0</v>
      </c>
      <c r="AM7" s="35"/>
      <c r="AN7" s="29">
        <v>5</v>
      </c>
      <c r="AO7" s="85" t="s">
        <v>156</v>
      </c>
      <c r="AP7" s="86">
        <v>6</v>
      </c>
      <c r="AQ7" s="86">
        <v>3</v>
      </c>
      <c r="AR7" s="86">
        <v>3</v>
      </c>
      <c r="AS7" s="86">
        <v>7</v>
      </c>
      <c r="AT7" s="87" t="s">
        <v>157</v>
      </c>
      <c r="AU7" s="88">
        <v>90000</v>
      </c>
      <c r="AV7" s="88" t="s">
        <v>158</v>
      </c>
      <c r="AW7" s="88" t="s">
        <v>159</v>
      </c>
      <c r="AX7" s="88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*Brick Far’th **</v>
      </c>
      <c r="BF7" s="38" t="str">
        <f>HLOOKUP(K$24,BI$4:CF$23,5,FALSE)</f>
        <v>*Brick Far’th **</v>
      </c>
      <c r="BG7" s="33"/>
      <c r="BI7" s="30" t="s">
        <v>105</v>
      </c>
      <c r="BJ7" s="30" t="s">
        <v>160</v>
      </c>
      <c r="BK7" s="6" t="s">
        <v>161</v>
      </c>
      <c r="BL7" s="6" t="s">
        <v>162</v>
      </c>
      <c r="BM7" s="30" t="s">
        <v>163</v>
      </c>
      <c r="BN7" s="6" t="s">
        <v>164</v>
      </c>
      <c r="BO7" s="30" t="s">
        <v>165</v>
      </c>
      <c r="BP7" s="30" t="s">
        <v>166</v>
      </c>
      <c r="BQ7" s="30" t="s">
        <v>167</v>
      </c>
      <c r="BR7" s="30" t="s">
        <v>168</v>
      </c>
      <c r="BS7" s="30" t="s">
        <v>169</v>
      </c>
      <c r="BT7" s="30" t="s">
        <v>170</v>
      </c>
      <c r="BU7" s="30" t="s">
        <v>171</v>
      </c>
      <c r="BV7" s="30" t="s">
        <v>172</v>
      </c>
      <c r="BW7" s="6" t="s">
        <v>173</v>
      </c>
      <c r="BX7" s="30" t="s">
        <v>174</v>
      </c>
      <c r="BY7" s="30" t="s">
        <v>167</v>
      </c>
      <c r="BZ7" s="30" t="s">
        <v>175</v>
      </c>
      <c r="CA7" s="30" t="s">
        <v>176</v>
      </c>
      <c r="CB7" s="30" t="s">
        <v>177</v>
      </c>
      <c r="CC7" s="6" t="s">
        <v>178</v>
      </c>
      <c r="CD7" s="6" t="s">
        <v>179</v>
      </c>
      <c r="CE7" s="30" t="s">
        <v>180</v>
      </c>
      <c r="CF7" s="30" t="s">
        <v>181</v>
      </c>
      <c r="CG7" s="40"/>
      <c r="CH7" s="29">
        <v>5</v>
      </c>
      <c r="CI7" s="85" t="s">
        <v>182</v>
      </c>
      <c r="CJ7" s="86">
        <v>6</v>
      </c>
      <c r="CK7" s="86">
        <v>3</v>
      </c>
      <c r="CL7" s="86">
        <v>3</v>
      </c>
      <c r="CM7" s="86">
        <v>7</v>
      </c>
      <c r="CN7" s="87" t="s">
        <v>183</v>
      </c>
      <c r="CO7" s="88">
        <v>120000</v>
      </c>
      <c r="CP7" s="57"/>
      <c r="CQ7" s="40"/>
      <c r="CR7" s="36">
        <f t="shared" si="0"/>
      </c>
      <c r="CS7" s="37">
        <f>IF(CT7=0,"",CT7)</f>
      </c>
      <c r="CT7" s="38">
        <f>HLOOKUP(K$24,CW$4:DT$11,5,FALSE)</f>
        <v>0</v>
      </c>
      <c r="CU7" s="33"/>
      <c r="CV7" s="11"/>
      <c r="CW7" s="30" t="s">
        <v>131</v>
      </c>
      <c r="CX7" s="30" t="s">
        <v>184</v>
      </c>
      <c r="CY7" s="6" t="s">
        <v>185</v>
      </c>
      <c r="CZ7" s="6" t="s">
        <v>186</v>
      </c>
      <c r="DA7" s="30" t="s">
        <v>187</v>
      </c>
      <c r="DB7" s="6" t="s">
        <v>188</v>
      </c>
      <c r="DC7" s="30" t="s">
        <v>189</v>
      </c>
      <c r="DD7" s="30" t="s">
        <v>190</v>
      </c>
      <c r="DE7" s="30"/>
      <c r="DF7" s="30" t="s">
        <v>191</v>
      </c>
      <c r="DG7" s="30" t="s">
        <v>192</v>
      </c>
      <c r="DH7" s="30" t="s">
        <v>193</v>
      </c>
      <c r="DI7" s="30" t="s">
        <v>194</v>
      </c>
      <c r="DJ7" s="30" t="s">
        <v>195</v>
      </c>
      <c r="DK7" s="6" t="s">
        <v>196</v>
      </c>
      <c r="DL7" s="30" t="s">
        <v>197</v>
      </c>
      <c r="DM7" s="30"/>
      <c r="DN7" s="30" t="s">
        <v>198</v>
      </c>
      <c r="DO7" s="30" t="s">
        <v>199</v>
      </c>
      <c r="DP7" s="30" t="s">
        <v>200</v>
      </c>
      <c r="DQ7" s="6" t="s">
        <v>201</v>
      </c>
      <c r="DR7" s="6" t="s">
        <v>202</v>
      </c>
      <c r="DS7" s="30"/>
      <c r="DT7" s="30" t="s">
        <v>203</v>
      </c>
    </row>
    <row r="8" spans="2:124" ht="18" customHeight="1">
      <c r="B8" s="41"/>
      <c r="C8" s="76">
        <v>4</v>
      </c>
      <c r="D8" s="61"/>
      <c r="E8" s="77" t="str">
        <f>IF(AG8&lt;=1,"",VLOOKUP(AG8,BD:BE,2,FALSE))</f>
        <v>Ogre°</v>
      </c>
      <c r="F8" s="78">
        <f>IF(E8&lt;&gt;"",VLOOKUP(E8,$AO:$AU,2,FALSE)+R8,"")</f>
        <v>5</v>
      </c>
      <c r="G8" s="78">
        <f>IF(E8&lt;&gt;"",VLOOKUP(E8,$AO:$AU,3,FALSE)+S8,"")</f>
        <v>5</v>
      </c>
      <c r="H8" s="78">
        <f>IF(E8&lt;&gt;"",VLOOKUP(E8,$AO:$AU,4,FALSE)+T8,"")</f>
        <v>2</v>
      </c>
      <c r="I8" s="78">
        <f>IF(E8&lt;&gt;"",VLOOKUP(E8,$AO:$AU,5,FALSE)+U8,"")</f>
        <v>9</v>
      </c>
      <c r="J8" s="79" t="str">
        <f>IF(E8="","",IF(COUNTIF(E5:E20,E8)&gt;VLOOKUP(E8,AO:AX,10,FALSE),"ERRORE! TROPPI GIOCATORI IN QUESTO RUOLO!",VLOOKUP(E8,AO:AU,6,FALSE)))</f>
        <v>Bone-head, Mighty Blow, Thick Skull, Throw Team-Mate</v>
      </c>
      <c r="K8" s="80" t="s">
        <v>204</v>
      </c>
      <c r="L8" s="81"/>
      <c r="M8" s="81"/>
      <c r="N8" s="82" t="str">
        <f t="shared" si="1"/>
        <v>1</v>
      </c>
      <c r="O8" s="82" t="str">
        <f>(IF(E8&lt;&gt;"",VLOOKUP(E8,AO:AW,8,FALSE),""))</f>
        <v>S</v>
      </c>
      <c r="P8" s="82" t="str">
        <f>(IF(E8&lt;&gt;"",VLOOKUP(E8,AO:AW,9,FALSE),""))</f>
        <v>GAP</v>
      </c>
      <c r="Q8" s="68">
        <v>20</v>
      </c>
      <c r="R8" s="83"/>
      <c r="S8" s="83"/>
      <c r="T8" s="83"/>
      <c r="U8" s="83"/>
      <c r="V8" s="84">
        <v>4</v>
      </c>
      <c r="W8" s="84"/>
      <c r="X8" s="84"/>
      <c r="Y8" s="84"/>
      <c r="Z8" s="84">
        <v>1</v>
      </c>
      <c r="AA8" s="84">
        <v>1</v>
      </c>
      <c r="AB8" s="71">
        <f t="shared" si="5"/>
        <v>11</v>
      </c>
      <c r="AC8" s="72">
        <f t="shared" si="6"/>
      </c>
      <c r="AD8" s="73">
        <f t="shared" si="2"/>
        <v>160000</v>
      </c>
      <c r="AE8" s="74"/>
      <c r="AF8" s="19"/>
      <c r="AG8" s="75">
        <v>3</v>
      </c>
      <c r="AH8" s="52">
        <f>VLOOKUP(E8,$AO:$AU,2,FALSE)</f>
        <v>5</v>
      </c>
      <c r="AI8" s="52">
        <f>VLOOKUP(E8,$AO:$AU,3,FALSE)</f>
        <v>5</v>
      </c>
      <c r="AJ8" s="52">
        <f>VLOOKUP(E8,$AO:$AU,4,FALSE)</f>
        <v>2</v>
      </c>
      <c r="AK8" s="52">
        <f>VLOOKUP(E8,$AO:$AU,5,FALSE)</f>
        <v>9</v>
      </c>
      <c r="AL8" s="35">
        <f>(IF(E8&lt;&gt;"",VLOOKUP(E8,AO:AU,7,FALSE),"0")+(Q8*1000))</f>
        <v>160000</v>
      </c>
      <c r="AM8" s="35"/>
      <c r="AN8" s="29">
        <v>6</v>
      </c>
      <c r="AO8" s="89" t="s">
        <v>58</v>
      </c>
      <c r="AP8" s="54">
        <v>6</v>
      </c>
      <c r="AQ8" s="54">
        <v>3</v>
      </c>
      <c r="AR8" s="54">
        <v>3</v>
      </c>
      <c r="AS8" s="54">
        <v>8</v>
      </c>
      <c r="AT8" s="55" t="s">
        <v>205</v>
      </c>
      <c r="AU8" s="56">
        <v>60000</v>
      </c>
      <c r="AV8" s="56" t="s">
        <v>206</v>
      </c>
      <c r="AW8" s="56" t="s">
        <v>159</v>
      </c>
      <c r="AX8" s="56">
        <v>16</v>
      </c>
      <c r="AY8" s="90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*Grotty **</v>
      </c>
      <c r="BF8" s="38" t="str">
        <f>HLOOKUP(K$24,BI$4:CF$23,6,FALSE)</f>
        <v>*Grotty **</v>
      </c>
      <c r="BG8" s="33"/>
      <c r="BI8" s="30" t="s">
        <v>156</v>
      </c>
      <c r="BJ8" s="30" t="s">
        <v>207</v>
      </c>
      <c r="BK8" s="6" t="s">
        <v>208</v>
      </c>
      <c r="BL8" s="6" t="s">
        <v>209</v>
      </c>
      <c r="BM8" s="30" t="s">
        <v>210</v>
      </c>
      <c r="BN8" s="6" t="s">
        <v>211</v>
      </c>
      <c r="BO8" s="30" t="s">
        <v>212</v>
      </c>
      <c r="BP8" s="30" t="s">
        <v>213</v>
      </c>
      <c r="BQ8" s="30" t="s">
        <v>214</v>
      </c>
      <c r="BR8" s="30" t="s">
        <v>215</v>
      </c>
      <c r="BS8" s="30" t="s">
        <v>216</v>
      </c>
      <c r="BT8" s="30" t="s">
        <v>217</v>
      </c>
      <c r="BU8" s="30" t="s">
        <v>218</v>
      </c>
      <c r="BV8" s="30" t="s">
        <v>219</v>
      </c>
      <c r="BW8" s="30" t="s">
        <v>220</v>
      </c>
      <c r="BX8" s="30" t="s">
        <v>221</v>
      </c>
      <c r="BY8" s="30" t="s">
        <v>207</v>
      </c>
      <c r="BZ8" s="30" t="s">
        <v>222</v>
      </c>
      <c r="CA8" s="30" t="s">
        <v>223</v>
      </c>
      <c r="CB8" s="30" t="s">
        <v>224</v>
      </c>
      <c r="CC8" s="30" t="s">
        <v>225</v>
      </c>
      <c r="CD8" s="30" t="s">
        <v>226</v>
      </c>
      <c r="CE8" s="30" t="s">
        <v>227</v>
      </c>
      <c r="CF8" s="30" t="s">
        <v>228</v>
      </c>
      <c r="CG8" s="40"/>
      <c r="CH8" s="29">
        <v>6</v>
      </c>
      <c r="CI8" s="89" t="s">
        <v>81</v>
      </c>
      <c r="CJ8" s="54">
        <v>6</v>
      </c>
      <c r="CK8" s="54">
        <v>3</v>
      </c>
      <c r="CL8" s="54">
        <v>3</v>
      </c>
      <c r="CM8" s="54">
        <v>8</v>
      </c>
      <c r="CN8" s="55" t="s">
        <v>229</v>
      </c>
      <c r="CO8" s="56">
        <v>90000</v>
      </c>
      <c r="CP8" s="90" t="s">
        <v>29</v>
      </c>
      <c r="CQ8" s="40"/>
      <c r="CR8" s="36">
        <f t="shared" si="0"/>
      </c>
      <c r="CS8" s="37"/>
      <c r="CT8" s="38">
        <f>HLOOKUP(K$24,CW$4:DT$11,6,FALSE)</f>
        <v>0</v>
      </c>
      <c r="CU8" s="33"/>
      <c r="CV8" s="11"/>
      <c r="CW8" s="30" t="s">
        <v>182</v>
      </c>
      <c r="CX8" s="30"/>
      <c r="CY8" s="6" t="s">
        <v>230</v>
      </c>
      <c r="CZ8" s="6" t="s">
        <v>231</v>
      </c>
      <c r="DA8" s="30" t="s">
        <v>232</v>
      </c>
      <c r="DB8" s="6" t="s">
        <v>233</v>
      </c>
      <c r="DC8" s="30" t="s">
        <v>234</v>
      </c>
      <c r="DD8" s="30" t="s">
        <v>235</v>
      </c>
      <c r="DE8" s="30"/>
      <c r="DF8" s="30" t="s">
        <v>236</v>
      </c>
      <c r="DG8" s="30" t="s">
        <v>237</v>
      </c>
      <c r="DH8" s="30" t="s">
        <v>238</v>
      </c>
      <c r="DI8" s="30"/>
      <c r="DJ8" s="30" t="s">
        <v>239</v>
      </c>
      <c r="DK8" s="30" t="s">
        <v>240</v>
      </c>
      <c r="DL8" s="30" t="s">
        <v>241</v>
      </c>
      <c r="DM8" s="30"/>
      <c r="DN8" s="30" t="s">
        <v>242</v>
      </c>
      <c r="DO8" s="30" t="s">
        <v>243</v>
      </c>
      <c r="DP8" s="30" t="s">
        <v>244</v>
      </c>
      <c r="DQ8" s="30" t="s">
        <v>245</v>
      </c>
      <c r="DR8" s="30" t="s">
        <v>246</v>
      </c>
      <c r="DS8" s="30"/>
      <c r="DT8" s="30" t="s">
        <v>247</v>
      </c>
    </row>
    <row r="9" spans="2:124" ht="18" customHeight="1">
      <c r="B9" s="41"/>
      <c r="C9" s="76">
        <v>5</v>
      </c>
      <c r="D9" s="61"/>
      <c r="E9" s="77" t="str">
        <f>IF(AG9&lt;=1,"",VLOOKUP(AG9,BD:BE,2,FALSE))</f>
        <v>Ogre°</v>
      </c>
      <c r="F9" s="78">
        <f>IF(E9&lt;&gt;"",VLOOKUP(E9,$AO:$AU,2,FALSE)+R9,"")</f>
        <v>5</v>
      </c>
      <c r="G9" s="78">
        <f>IF(E9&lt;&gt;"",VLOOKUP(E9,$AO:$AU,3,FALSE)+S9,"")</f>
        <v>5</v>
      </c>
      <c r="H9" s="78">
        <f>IF(E9&lt;&gt;"",VLOOKUP(E9,$AO:$AU,4,FALSE)+T9,"")</f>
        <v>2</v>
      </c>
      <c r="I9" s="78">
        <f>IF(E9&lt;&gt;"",VLOOKUP(E9,$AO:$AU,5,FALSE)+U9,"")</f>
        <v>9</v>
      </c>
      <c r="J9" s="79" t="str">
        <f>IF(E9="","",IF(COUNTIF(E5:E20,E9)&gt;VLOOKUP(E9,AO:AX,10,FALSE),"ERRORE! TROPPI GIOCATORI IN QUESTO RUOLO!",VLOOKUP(E9,AO:AU,6,FALSE)))</f>
        <v>Bone-head, Mighty Blow, Thick Skull, Throw Team-Mate</v>
      </c>
      <c r="K9" s="80"/>
      <c r="L9" s="81"/>
      <c r="M9" s="81"/>
      <c r="N9" s="82">
        <f t="shared" si="1"/>
      </c>
      <c r="O9" s="82" t="str">
        <f>(IF(E9&lt;&gt;"",VLOOKUP(E9,AO:AW,8,FALSE),""))</f>
        <v>S</v>
      </c>
      <c r="P9" s="82" t="str">
        <f>(IF(E9&lt;&gt;"",VLOOKUP(E9,AO:AW,9,FALSE),""))</f>
        <v>GAP</v>
      </c>
      <c r="Q9" s="68"/>
      <c r="R9" s="83"/>
      <c r="S9" s="83"/>
      <c r="T9" s="83"/>
      <c r="U9" s="83"/>
      <c r="V9" s="84">
        <v>4</v>
      </c>
      <c r="W9" s="84"/>
      <c r="X9" s="84"/>
      <c r="Y9" s="84"/>
      <c r="Z9" s="84"/>
      <c r="AA9" s="84"/>
      <c r="AB9" s="71">
        <f t="shared" si="5"/>
        <v>4</v>
      </c>
      <c r="AC9" s="72">
        <f t="shared" si="6"/>
      </c>
      <c r="AD9" s="73">
        <f t="shared" si="2"/>
        <v>140000</v>
      </c>
      <c r="AE9" s="74"/>
      <c r="AF9" s="19"/>
      <c r="AG9" s="75">
        <v>3</v>
      </c>
      <c r="AH9" s="52">
        <f>VLOOKUP(E9,$AO:$AU,2,FALSE)</f>
        <v>5</v>
      </c>
      <c r="AI9" s="52">
        <f>VLOOKUP(E9,$AO:$AU,3,FALSE)</f>
        <v>5</v>
      </c>
      <c r="AJ9" s="52">
        <f>VLOOKUP(E9,$AO:$AU,4,FALSE)</f>
        <v>2</v>
      </c>
      <c r="AK9" s="52">
        <f>VLOOKUP(E9,$AO:$AU,5,FALSE)</f>
        <v>9</v>
      </c>
      <c r="AL9" s="35">
        <f>(IF(E9&lt;&gt;"",VLOOKUP(E9,AO:AU,7,FALSE),"0")+(Q9*1000))</f>
        <v>140000</v>
      </c>
      <c r="AM9" s="35"/>
      <c r="AN9" s="29">
        <v>7</v>
      </c>
      <c r="AO9" s="91" t="s">
        <v>109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206</v>
      </c>
      <c r="AW9" s="33" t="s">
        <v>159</v>
      </c>
      <c r="AX9" s="33">
        <v>4</v>
      </c>
      <c r="AY9" s="90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*Bomber Dribblesnot</v>
      </c>
      <c r="BF9" s="38" t="str">
        <f>HLOOKUP(K$24,BI$4:CF$23,7,FALSE)</f>
        <v>*Bomber Dribblesnot</v>
      </c>
      <c r="BG9" s="33"/>
      <c r="BI9" s="30" t="s">
        <v>167</v>
      </c>
      <c r="BJ9" s="30" t="s">
        <v>248</v>
      </c>
      <c r="BK9" s="30" t="s">
        <v>249</v>
      </c>
      <c r="BL9" s="30" t="s">
        <v>250</v>
      </c>
      <c r="BM9" s="30" t="s">
        <v>251</v>
      </c>
      <c r="BN9" s="6" t="s">
        <v>252</v>
      </c>
      <c r="BO9" s="30" t="s">
        <v>253</v>
      </c>
      <c r="BP9" s="30" t="s">
        <v>254</v>
      </c>
      <c r="BQ9" s="30" t="s">
        <v>255</v>
      </c>
      <c r="BR9" s="30" t="s">
        <v>253</v>
      </c>
      <c r="BS9" s="6" t="s">
        <v>44</v>
      </c>
      <c r="BT9" s="30" t="s">
        <v>256</v>
      </c>
      <c r="BU9" s="92" t="s">
        <v>257</v>
      </c>
      <c r="BV9" s="30" t="s">
        <v>258</v>
      </c>
      <c r="BW9" s="30" t="s">
        <v>259</v>
      </c>
      <c r="BX9" s="30" t="s">
        <v>207</v>
      </c>
      <c r="BY9" s="30" t="s">
        <v>248</v>
      </c>
      <c r="BZ9" s="30" t="s">
        <v>260</v>
      </c>
      <c r="CA9" s="30" t="s">
        <v>261</v>
      </c>
      <c r="CB9" s="30" t="s">
        <v>218</v>
      </c>
      <c r="CC9" s="6" t="s">
        <v>262</v>
      </c>
      <c r="CD9" s="6" t="s">
        <v>263</v>
      </c>
      <c r="CE9" s="30" t="s">
        <v>218</v>
      </c>
      <c r="CF9" s="30" t="s">
        <v>264</v>
      </c>
      <c r="CG9" s="40"/>
      <c r="CH9" s="29">
        <v>7</v>
      </c>
      <c r="CI9" s="91" t="s">
        <v>133</v>
      </c>
      <c r="CJ9" s="31">
        <v>5</v>
      </c>
      <c r="CK9" s="31">
        <v>4</v>
      </c>
      <c r="CL9" s="31">
        <v>3</v>
      </c>
      <c r="CM9" s="31">
        <v>9</v>
      </c>
      <c r="CN9" s="32" t="s">
        <v>265</v>
      </c>
      <c r="CO9" s="33">
        <v>130000</v>
      </c>
      <c r="CP9" s="90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266</v>
      </c>
      <c r="DA9" s="30" t="s">
        <v>267</v>
      </c>
      <c r="DB9" s="6" t="s">
        <v>268</v>
      </c>
      <c r="DC9" s="30"/>
      <c r="DD9" s="30" t="s">
        <v>269</v>
      </c>
      <c r="DE9" s="30"/>
      <c r="DF9" s="30"/>
      <c r="DG9" s="6" t="s">
        <v>270</v>
      </c>
      <c r="DH9" s="30"/>
      <c r="DI9" s="92"/>
      <c r="DJ9" s="30" t="s">
        <v>271</v>
      </c>
      <c r="DK9" s="30" t="s">
        <v>272</v>
      </c>
      <c r="DL9" s="30"/>
      <c r="DM9" s="30"/>
      <c r="DN9" s="30" t="s">
        <v>273</v>
      </c>
      <c r="DO9" s="30" t="s">
        <v>274</v>
      </c>
      <c r="DP9" s="30"/>
      <c r="DQ9" s="6" t="s">
        <v>275</v>
      </c>
      <c r="DR9" s="6" t="s">
        <v>276</v>
      </c>
      <c r="DS9" s="30"/>
      <c r="DT9" s="30" t="s">
        <v>277</v>
      </c>
    </row>
    <row r="10" spans="2:124" ht="18" customHeight="1">
      <c r="B10" s="41"/>
      <c r="C10" s="76">
        <v>6</v>
      </c>
      <c r="D10" s="61"/>
      <c r="E10" s="77" t="str">
        <f>IF(AG10&lt;=1,"",VLOOKUP(AG10,BD:BE,2,FALSE))</f>
        <v>Ogre°</v>
      </c>
      <c r="F10" s="78">
        <f>IF(E10&lt;&gt;"",VLOOKUP(E10,$AO:$AU,2,FALSE)+R10,"")</f>
        <v>5</v>
      </c>
      <c r="G10" s="78">
        <f>IF(E10&lt;&gt;"",VLOOKUP(E10,$AO:$AU,3,FALSE)+S10,"")</f>
        <v>5</v>
      </c>
      <c r="H10" s="78">
        <f>IF(E10&lt;&gt;"",VLOOKUP(E10,$AO:$AU,4,FALSE)+T10,"")</f>
        <v>2</v>
      </c>
      <c r="I10" s="78">
        <f>IF(E10&lt;&gt;"",VLOOKUP(E10,$AO:$AU,5,FALSE)+U10,"")</f>
        <v>9</v>
      </c>
      <c r="J10" s="79" t="str">
        <f>IF(E10="","",IF(COUNTIF(E5:E20,E10)&gt;VLOOKUP(E10,AO:AX,10,FALSE),"ERRORE! TROPPI GIOCATORI IN QUESTO RUOLO!",VLOOKUP(E10,AO:AU,6,FALSE)))</f>
        <v>Bone-head, Mighty Blow, Thick Skull, Throw Team-Mate</v>
      </c>
      <c r="K10" s="80" t="s">
        <v>278</v>
      </c>
      <c r="L10" s="81"/>
      <c r="M10" s="81"/>
      <c r="N10" s="82" t="str">
        <f t="shared" si="1"/>
        <v>1</v>
      </c>
      <c r="O10" s="82" t="str">
        <f>(IF(E10&lt;&gt;"",VLOOKUP(E10,AO:AW,8,FALSE),""))</f>
        <v>S</v>
      </c>
      <c r="P10" s="82" t="str">
        <f>(IF(E10&lt;&gt;"",VLOOKUP(E10,AO:AW,9,FALSE),""))</f>
        <v>GAP</v>
      </c>
      <c r="Q10" s="68">
        <v>20</v>
      </c>
      <c r="R10" s="83"/>
      <c r="S10" s="83"/>
      <c r="T10" s="83"/>
      <c r="U10" s="83"/>
      <c r="V10" s="84">
        <v>4</v>
      </c>
      <c r="W10" s="84"/>
      <c r="X10" s="84"/>
      <c r="Y10" s="84"/>
      <c r="Z10" s="84">
        <v>2</v>
      </c>
      <c r="AA10" s="84">
        <v>1</v>
      </c>
      <c r="AB10" s="71">
        <f t="shared" si="5"/>
        <v>13</v>
      </c>
      <c r="AC10" s="72">
        <f t="shared" si="6"/>
      </c>
      <c r="AD10" s="73">
        <f t="shared" si="2"/>
        <v>160000</v>
      </c>
      <c r="AE10" s="74"/>
      <c r="AF10" s="19"/>
      <c r="AG10" s="75">
        <v>3</v>
      </c>
      <c r="AH10" s="52">
        <f>VLOOKUP(E10,$AO:$AU,2,FALSE)</f>
        <v>5</v>
      </c>
      <c r="AI10" s="52">
        <f>VLOOKUP(E10,$AO:$AU,3,FALSE)</f>
        <v>5</v>
      </c>
      <c r="AJ10" s="52">
        <f>VLOOKUP(E10,$AO:$AU,4,FALSE)</f>
        <v>2</v>
      </c>
      <c r="AK10" s="52">
        <f>VLOOKUP(E10,$AO:$AU,5,FALSE)</f>
        <v>9</v>
      </c>
      <c r="AL10" s="35">
        <f>(IF(E10&lt;&gt;"",VLOOKUP(E10,AO:AU,7,FALSE),"0")+(Q10*1000))</f>
        <v>160000</v>
      </c>
      <c r="AM10" s="35"/>
      <c r="AN10" s="29">
        <v>8</v>
      </c>
      <c r="AO10" s="85" t="s">
        <v>160</v>
      </c>
      <c r="AP10" s="86">
        <v>5</v>
      </c>
      <c r="AQ10" s="86">
        <v>5</v>
      </c>
      <c r="AR10" s="86">
        <v>2</v>
      </c>
      <c r="AS10" s="86">
        <v>8</v>
      </c>
      <c r="AT10" s="87" t="s">
        <v>279</v>
      </c>
      <c r="AU10" s="88">
        <v>150000</v>
      </c>
      <c r="AV10" s="88" t="s">
        <v>280</v>
      </c>
      <c r="AW10" s="88" t="s">
        <v>281</v>
      </c>
      <c r="AX10" s="88">
        <v>1</v>
      </c>
      <c r="AY10" s="90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*Morg ’n’ Thorg</v>
      </c>
      <c r="BF10" s="38" t="str">
        <f>HLOOKUP(K$24,BI$4:CF$23,8,FALSE)</f>
        <v>*Morg ’n’ Thorg</v>
      </c>
      <c r="BG10" s="33"/>
      <c r="BI10" s="30" t="s">
        <v>218</v>
      </c>
      <c r="BJ10" s="30" t="s">
        <v>249</v>
      </c>
      <c r="BK10" s="30" t="s">
        <v>282</v>
      </c>
      <c r="BL10" s="30" t="s">
        <v>283</v>
      </c>
      <c r="BM10" s="30" t="s">
        <v>284</v>
      </c>
      <c r="BN10" s="30" t="s">
        <v>285</v>
      </c>
      <c r="BO10" s="30" t="s">
        <v>284</v>
      </c>
      <c r="BP10" s="30" t="s">
        <v>286</v>
      </c>
      <c r="BQ10" s="30" t="s">
        <v>287</v>
      </c>
      <c r="BR10" s="30" t="s">
        <v>284</v>
      </c>
      <c r="BS10" s="92" t="s">
        <v>288</v>
      </c>
      <c r="BT10" s="93" t="s">
        <v>289</v>
      </c>
      <c r="BU10" s="30" t="s">
        <v>290</v>
      </c>
      <c r="BV10" s="30" t="s">
        <v>180</v>
      </c>
      <c r="BW10" s="30" t="s">
        <v>291</v>
      </c>
      <c r="BX10" s="30" t="s">
        <v>248</v>
      </c>
      <c r="BY10" s="92" t="s">
        <v>292</v>
      </c>
      <c r="BZ10" s="30" t="s">
        <v>293</v>
      </c>
      <c r="CA10" s="30" t="s">
        <v>294</v>
      </c>
      <c r="CB10" s="92" t="s">
        <v>257</v>
      </c>
      <c r="CC10" s="30" t="s">
        <v>180</v>
      </c>
      <c r="CD10" s="92" t="s">
        <v>292</v>
      </c>
      <c r="CE10" s="94" t="s">
        <v>295</v>
      </c>
      <c r="CF10" s="30" t="s">
        <v>253</v>
      </c>
      <c r="CG10" s="40"/>
      <c r="CH10" s="29">
        <v>8</v>
      </c>
      <c r="CI10" s="85" t="s">
        <v>184</v>
      </c>
      <c r="CJ10" s="86">
        <v>5</v>
      </c>
      <c r="CK10" s="86">
        <v>5</v>
      </c>
      <c r="CL10" s="86">
        <v>2</v>
      </c>
      <c r="CM10" s="86">
        <v>8</v>
      </c>
      <c r="CN10" s="87" t="s">
        <v>279</v>
      </c>
      <c r="CO10" s="88">
        <v>180000</v>
      </c>
      <c r="CP10" s="90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296</v>
      </c>
      <c r="DA10" s="30"/>
      <c r="DB10" s="30"/>
      <c r="DC10" s="30"/>
      <c r="DD10" s="30" t="s">
        <v>297</v>
      </c>
      <c r="DE10" s="30"/>
      <c r="DF10" s="30"/>
      <c r="DG10" s="92"/>
      <c r="DH10" s="93"/>
      <c r="DI10" s="30"/>
      <c r="DJ10" s="30"/>
      <c r="DK10" s="30" t="s">
        <v>298</v>
      </c>
      <c r="DL10" s="30"/>
      <c r="DM10" s="92"/>
      <c r="DN10" s="30" t="s">
        <v>299</v>
      </c>
      <c r="DO10" s="30"/>
      <c r="DP10" s="92"/>
      <c r="DQ10" s="30"/>
      <c r="DR10" s="92"/>
      <c r="DS10" s="94"/>
      <c r="DT10" s="30"/>
    </row>
    <row r="11" spans="2:124" ht="18" customHeight="1">
      <c r="B11" s="41"/>
      <c r="C11" s="76">
        <v>7</v>
      </c>
      <c r="D11" s="61"/>
      <c r="E11" s="77" t="str">
        <f>IF(AG11&lt;=1,"",VLOOKUP(AG11,BD:BE,2,FALSE))</f>
        <v>Snotling</v>
      </c>
      <c r="F11" s="78">
        <f>IF(E11&lt;&gt;"",VLOOKUP(E11,$AO:$AU,2,FALSE)+R11,"")</f>
        <v>5</v>
      </c>
      <c r="G11" s="78">
        <f>IF(E11&lt;&gt;"",VLOOKUP(E11,$AO:$AU,3,FALSE)+S11,"")</f>
        <v>1</v>
      </c>
      <c r="H11" s="78">
        <f>IF(E11&lt;&gt;"",VLOOKUP(E11,$AO:$AU,4,FALSE)+T11,"")</f>
        <v>3</v>
      </c>
      <c r="I11" s="78">
        <f>IF(E11&lt;&gt;"",VLOOKUP(E11,$AO:$AU,5,FALSE)+U11,"")</f>
        <v>5</v>
      </c>
      <c r="J11" s="79" t="str">
        <f>IF(E11="","",IF(COUNTIF(E5:E20,E11)&gt;VLOOKUP(E11,AO:AX,10,FALSE),"ERRORE! TROPPI GIOCATORI IN QUESTO RUOLO!",VLOOKUP(E11,AO:AU,6,FALSE)))</f>
        <v>Dodge, Right Stuff, Side Step, Stunty, Titchy</v>
      </c>
      <c r="K11" s="80"/>
      <c r="L11" s="81"/>
      <c r="M11" s="81"/>
      <c r="N11" s="82">
        <f t="shared" si="1"/>
      </c>
      <c r="O11" s="82" t="str">
        <f>(IF(E11&lt;&gt;"",VLOOKUP(E11,AO:AW,8,FALSE),""))</f>
        <v>A</v>
      </c>
      <c r="P11" s="82" t="str">
        <f>(IF(E11&lt;&gt;"",VLOOKUP(E11,AO:AW,9,FALSE),""))</f>
        <v>GSP</v>
      </c>
      <c r="Q11" s="68"/>
      <c r="R11" s="83"/>
      <c r="S11" s="83"/>
      <c r="T11" s="83"/>
      <c r="U11" s="83"/>
      <c r="V11" s="84">
        <v>2</v>
      </c>
      <c r="W11" s="84"/>
      <c r="X11" s="84"/>
      <c r="Y11" s="84"/>
      <c r="Z11" s="84"/>
      <c r="AA11" s="84"/>
      <c r="AB11" s="71">
        <f t="shared" si="5"/>
        <v>2</v>
      </c>
      <c r="AC11" s="72">
        <f t="shared" si="6"/>
      </c>
      <c r="AD11" s="73">
        <f t="shared" si="2"/>
        <v>20000</v>
      </c>
      <c r="AE11" s="74"/>
      <c r="AF11" s="19"/>
      <c r="AG11" s="75">
        <v>2</v>
      </c>
      <c r="AH11" s="52">
        <f>VLOOKUP(E11,$AO:$AU,2,FALSE)</f>
        <v>5</v>
      </c>
      <c r="AI11" s="52">
        <f>VLOOKUP(E11,$AO:$AU,3,FALSE)</f>
        <v>1</v>
      </c>
      <c r="AJ11" s="52">
        <f>VLOOKUP(E11,$AO:$AU,4,FALSE)</f>
        <v>3</v>
      </c>
      <c r="AK11" s="52">
        <f>VLOOKUP(E11,$AO:$AU,5,FALSE)</f>
        <v>5</v>
      </c>
      <c r="AL11" s="35">
        <f>(IF(E11&lt;&gt;"",VLOOKUP(E11,AO:AU,7,FALSE),"0")+(Q11*1000))</f>
        <v>20000</v>
      </c>
      <c r="AM11" s="35"/>
      <c r="AN11" s="29">
        <v>9</v>
      </c>
      <c r="AO11" s="89" t="s">
        <v>59</v>
      </c>
      <c r="AP11" s="95">
        <v>6</v>
      </c>
      <c r="AQ11" s="95">
        <v>3</v>
      </c>
      <c r="AR11" s="95">
        <v>3</v>
      </c>
      <c r="AS11" s="95">
        <v>7</v>
      </c>
      <c r="AT11" s="55"/>
      <c r="AU11" s="96">
        <v>40000</v>
      </c>
      <c r="AV11" s="96" t="s">
        <v>26</v>
      </c>
      <c r="AW11" s="96" t="s">
        <v>27</v>
      </c>
      <c r="AX11" s="96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*Nobbla Blackwart</v>
      </c>
      <c r="BF11" s="38" t="str">
        <f>HLOOKUP(K$24,BI$4:CF$23,9,FALSE)</f>
        <v>*Nobbla Blackwart</v>
      </c>
      <c r="BG11" s="33"/>
      <c r="BH11" s="34"/>
      <c r="BI11" s="30" t="s">
        <v>255</v>
      </c>
      <c r="BJ11" s="30" t="s">
        <v>300</v>
      </c>
      <c r="BK11" s="30" t="s">
        <v>255</v>
      </c>
      <c r="BL11" s="30" t="s">
        <v>301</v>
      </c>
      <c r="BM11" s="93" t="s">
        <v>302</v>
      </c>
      <c r="BN11" s="30" t="s">
        <v>303</v>
      </c>
      <c r="BO11" s="93" t="s">
        <v>304</v>
      </c>
      <c r="BP11" s="92" t="s">
        <v>292</v>
      </c>
      <c r="BQ11" s="30" t="s">
        <v>305</v>
      </c>
      <c r="BR11" s="30" t="s">
        <v>255</v>
      </c>
      <c r="BS11" s="30" t="s">
        <v>218</v>
      </c>
      <c r="BT11" s="94" t="s">
        <v>306</v>
      </c>
      <c r="BU11" s="30" t="s">
        <v>255</v>
      </c>
      <c r="BV11" s="30" t="s">
        <v>256</v>
      </c>
      <c r="BW11" s="30" t="s">
        <v>303</v>
      </c>
      <c r="BX11" s="30" t="s">
        <v>249</v>
      </c>
      <c r="BY11" s="30" t="s">
        <v>255</v>
      </c>
      <c r="BZ11" s="92" t="s">
        <v>292</v>
      </c>
      <c r="CA11" s="30" t="s">
        <v>307</v>
      </c>
      <c r="CB11" s="30" t="s">
        <v>290</v>
      </c>
      <c r="CC11" s="30" t="s">
        <v>256</v>
      </c>
      <c r="CD11" s="30" t="s">
        <v>294</v>
      </c>
      <c r="CE11" s="30" t="s">
        <v>255</v>
      </c>
      <c r="CF11" s="30" t="s">
        <v>284</v>
      </c>
      <c r="CG11" s="40"/>
      <c r="CH11" s="29">
        <v>9</v>
      </c>
      <c r="CI11" s="89" t="s">
        <v>82</v>
      </c>
      <c r="CJ11" s="95">
        <v>6</v>
      </c>
      <c r="CK11" s="95">
        <v>3</v>
      </c>
      <c r="CL11" s="95">
        <v>3</v>
      </c>
      <c r="CM11" s="95">
        <v>7</v>
      </c>
      <c r="CN11" s="55" t="s">
        <v>265</v>
      </c>
      <c r="CO11" s="96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308</v>
      </c>
      <c r="DA11" s="93"/>
      <c r="DB11" s="30"/>
      <c r="DC11" s="93"/>
      <c r="DD11" s="92"/>
      <c r="DE11" s="30"/>
      <c r="DF11" s="30"/>
      <c r="DG11" s="30"/>
      <c r="DH11" s="94"/>
      <c r="DI11" s="30"/>
      <c r="DJ11" s="30"/>
      <c r="DK11" s="30"/>
      <c r="DL11" s="30"/>
      <c r="DM11" s="30"/>
      <c r="DN11" s="92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61"/>
      <c r="E12" s="77" t="str">
        <f>IF(AG12&lt;=1,"",VLOOKUP(AG12,BD:BE,2,FALSE))</f>
        <v>Snotling</v>
      </c>
      <c r="F12" s="78">
        <f>IF(E12&lt;&gt;"",VLOOKUP(E12,$AO:$AU,2,FALSE)+R12,"")</f>
        <v>5</v>
      </c>
      <c r="G12" s="78">
        <f>IF(E12&lt;&gt;"",VLOOKUP(E12,$AO:$AU,3,FALSE)+S12,"")</f>
        <v>1</v>
      </c>
      <c r="H12" s="78">
        <f>IF(E12&lt;&gt;"",VLOOKUP(E12,$AO:$AU,4,FALSE)+T12,"")</f>
        <v>3</v>
      </c>
      <c r="I12" s="78">
        <f>IF(E12&lt;&gt;"",VLOOKUP(E12,$AO:$AU,5,FALSE)+U12,"")</f>
        <v>5</v>
      </c>
      <c r="J12" s="79" t="str">
        <f>IF(E12="","",IF(COUNTIF(E5:E20,E12)&gt;VLOOKUP(E12,AO:AX,10,FALSE),"ERRORE! TROPPI GIOCATORI IN QUESTO RUOLO!",VLOOKUP(E12,AO:AU,6,FALSE)))</f>
        <v>Dodge, Right Stuff, Side Step, Stunty, Titchy</v>
      </c>
      <c r="K12" s="80"/>
      <c r="L12" s="81"/>
      <c r="M12" s="81"/>
      <c r="N12" s="82">
        <f t="shared" si="1"/>
      </c>
      <c r="O12" s="82" t="str">
        <f>(IF(E12&lt;&gt;"",VLOOKUP(E12,AO:AW,8,FALSE),""))</f>
        <v>A</v>
      </c>
      <c r="P12" s="82" t="str">
        <f>(IF(E12&lt;&gt;"",VLOOKUP(E12,AO:AW,9,FALSE),""))</f>
        <v>GSP</v>
      </c>
      <c r="Q12" s="68"/>
      <c r="R12" s="83"/>
      <c r="S12" s="83"/>
      <c r="T12" s="83"/>
      <c r="U12" s="83"/>
      <c r="V12" s="84">
        <v>2</v>
      </c>
      <c r="W12" s="84"/>
      <c r="X12" s="84"/>
      <c r="Y12" s="84">
        <v>1</v>
      </c>
      <c r="Z12" s="84"/>
      <c r="AA12" s="84"/>
      <c r="AB12" s="71">
        <f t="shared" si="5"/>
        <v>5</v>
      </c>
      <c r="AC12" s="72">
        <f t="shared" si="6"/>
      </c>
      <c r="AD12" s="73">
        <f t="shared" si="2"/>
        <v>20000</v>
      </c>
      <c r="AE12" s="74"/>
      <c r="AF12" s="19"/>
      <c r="AG12" s="75">
        <v>2</v>
      </c>
      <c r="AH12" s="52">
        <f>VLOOKUP(E12,$AO:$AU,2,FALSE)</f>
        <v>5</v>
      </c>
      <c r="AI12" s="52">
        <f>VLOOKUP(E12,$AO:$AU,3,FALSE)</f>
        <v>1</v>
      </c>
      <c r="AJ12" s="52">
        <f>VLOOKUP(E12,$AO:$AU,4,FALSE)</f>
        <v>3</v>
      </c>
      <c r="AK12" s="52">
        <f>VLOOKUP(E12,$AO:$AU,5,FALSE)</f>
        <v>5</v>
      </c>
      <c r="AL12" s="35">
        <f>(IF(E12&lt;&gt;"",VLOOKUP(E12,AO:AU,7,FALSE),"0")+(Q12*1000))</f>
        <v>20000</v>
      </c>
      <c r="AM12" s="35"/>
      <c r="AN12" s="29">
        <v>10</v>
      </c>
      <c r="AO12" s="91" t="s">
        <v>110</v>
      </c>
      <c r="AP12" s="97">
        <v>4</v>
      </c>
      <c r="AQ12" s="97">
        <v>3</v>
      </c>
      <c r="AR12" s="97">
        <v>2</v>
      </c>
      <c r="AS12" s="97">
        <v>9</v>
      </c>
      <c r="AT12" s="32" t="s">
        <v>309</v>
      </c>
      <c r="AU12" s="98">
        <v>70000</v>
      </c>
      <c r="AV12" s="98" t="s">
        <v>158</v>
      </c>
      <c r="AW12" s="98" t="s">
        <v>310</v>
      </c>
      <c r="AX12" s="98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*Scrappa Sorehead</v>
      </c>
      <c r="BF12" s="38" t="str">
        <f>HLOOKUP(K$24,BI$4:CF$23,10,FALSE)</f>
        <v>*Scrappa Sorehead</v>
      </c>
      <c r="BG12" s="33"/>
      <c r="BH12" s="34"/>
      <c r="BI12" s="30" t="s">
        <v>311</v>
      </c>
      <c r="BJ12" s="30" t="s">
        <v>312</v>
      </c>
      <c r="BK12" s="30" t="s">
        <v>313</v>
      </c>
      <c r="BL12" s="92" t="s">
        <v>292</v>
      </c>
      <c r="BM12" s="93" t="s">
        <v>304</v>
      </c>
      <c r="BN12" s="30" t="s">
        <v>314</v>
      </c>
      <c r="BO12" s="30" t="s">
        <v>315</v>
      </c>
      <c r="BP12" s="30" t="s">
        <v>316</v>
      </c>
      <c r="BQ12" s="30" t="s">
        <v>317</v>
      </c>
      <c r="BR12" s="94" t="s">
        <v>318</v>
      </c>
      <c r="BS12" s="92" t="s">
        <v>319</v>
      </c>
      <c r="BT12" s="30" t="s">
        <v>320</v>
      </c>
      <c r="BU12" s="30" t="s">
        <v>321</v>
      </c>
      <c r="BV12" s="94" t="s">
        <v>295</v>
      </c>
      <c r="BW12" s="30" t="s">
        <v>218</v>
      </c>
      <c r="BX12" s="30" t="s">
        <v>300</v>
      </c>
      <c r="BY12" s="30" t="s">
        <v>313</v>
      </c>
      <c r="BZ12" s="30" t="s">
        <v>255</v>
      </c>
      <c r="CA12" s="30" t="s">
        <v>322</v>
      </c>
      <c r="CB12" s="30" t="s">
        <v>255</v>
      </c>
      <c r="CC12" s="94" t="s">
        <v>295</v>
      </c>
      <c r="CD12" s="30" t="s">
        <v>307</v>
      </c>
      <c r="CE12" s="30" t="s">
        <v>323</v>
      </c>
      <c r="CF12" s="30" t="s">
        <v>315</v>
      </c>
      <c r="CG12" s="40"/>
      <c r="CH12" s="29">
        <v>10</v>
      </c>
      <c r="CI12" s="91" t="s">
        <v>134</v>
      </c>
      <c r="CJ12" s="97">
        <v>4</v>
      </c>
      <c r="CK12" s="97">
        <v>3</v>
      </c>
      <c r="CL12" s="97">
        <v>2</v>
      </c>
      <c r="CM12" s="97">
        <v>9</v>
      </c>
      <c r="CN12" s="32" t="s">
        <v>324</v>
      </c>
      <c r="CO12" s="98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61"/>
      <c r="E13" s="77" t="str">
        <f>IF(AG13&lt;=1,"",VLOOKUP(AG13,BD:BE,2,FALSE))</f>
        <v>Snotling</v>
      </c>
      <c r="F13" s="78">
        <f>IF(E13&lt;&gt;"",VLOOKUP(E13,$AO:$AU,2,FALSE)+R13,"")</f>
        <v>5</v>
      </c>
      <c r="G13" s="78">
        <f>IF(E13&lt;&gt;"",VLOOKUP(E13,$AO:$AU,3,FALSE)+S13,"")</f>
        <v>1</v>
      </c>
      <c r="H13" s="78">
        <f>IF(E13&lt;&gt;"",VLOOKUP(E13,$AO:$AU,4,FALSE)+T13,"")</f>
        <v>3</v>
      </c>
      <c r="I13" s="78">
        <f>IF(E13&lt;&gt;"",VLOOKUP(E13,$AO:$AU,5,FALSE)+U13,"")</f>
        <v>5</v>
      </c>
      <c r="J13" s="79" t="str">
        <f>IF(E13="","",IF(COUNTIF(E5:E20,E13)&gt;VLOOKUP(E13,AO:AX,10,FALSE),"ERRORE! TROPPI GIOCATORI IN QUESTO RUOLO!",VLOOKUP(E13,AO:AU,6,FALSE)))</f>
        <v>Dodge, Right Stuff, Side Step, Stunty, Titchy</v>
      </c>
      <c r="K13" s="80"/>
      <c r="L13" s="81"/>
      <c r="M13" s="81"/>
      <c r="N13" s="82">
        <f t="shared" si="1"/>
      </c>
      <c r="O13" s="82" t="str">
        <f>(IF(E13&lt;&gt;"",VLOOKUP(E13,AO:AW,8,FALSE),""))</f>
        <v>A</v>
      </c>
      <c r="P13" s="82" t="str">
        <f>(IF(E13&lt;&gt;"",VLOOKUP(E13,AO:AW,9,FALSE),""))</f>
        <v>GSP</v>
      </c>
      <c r="Q13" s="68"/>
      <c r="R13" s="83"/>
      <c r="S13" s="83"/>
      <c r="T13" s="83"/>
      <c r="U13" s="83"/>
      <c r="V13" s="84">
        <v>2</v>
      </c>
      <c r="W13" s="84"/>
      <c r="X13" s="84"/>
      <c r="Y13" s="84"/>
      <c r="Z13" s="84"/>
      <c r="AA13" s="84"/>
      <c r="AB13" s="71">
        <f t="shared" si="5"/>
        <v>2</v>
      </c>
      <c r="AC13" s="72">
        <f t="shared" si="6"/>
      </c>
      <c r="AD13" s="73">
        <f t="shared" si="2"/>
        <v>20000</v>
      </c>
      <c r="AE13" s="74"/>
      <c r="AF13" s="19"/>
      <c r="AG13" s="75">
        <v>2</v>
      </c>
      <c r="AH13" s="52">
        <f>VLOOKUP(E13,$AO:$AU,2,FALSE)</f>
        <v>5</v>
      </c>
      <c r="AI13" s="52">
        <f>VLOOKUP(E13,$AO:$AU,3,FALSE)</f>
        <v>1</v>
      </c>
      <c r="AJ13" s="52">
        <f>VLOOKUP(E13,$AO:$AU,4,FALSE)</f>
        <v>3</v>
      </c>
      <c r="AK13" s="52">
        <f>VLOOKUP(E13,$AO:$AU,5,FALSE)</f>
        <v>5</v>
      </c>
      <c r="AL13" s="35">
        <f>(IF(E13&lt;&gt;"",VLOOKUP(E13,AO:AU,7,FALSE),"0")+(Q13*1000))</f>
        <v>20000</v>
      </c>
      <c r="AM13" s="35"/>
      <c r="AN13" s="29">
        <v>11</v>
      </c>
      <c r="AO13" s="91" t="s">
        <v>161</v>
      </c>
      <c r="AP13" s="97">
        <v>6</v>
      </c>
      <c r="AQ13" s="97">
        <v>4</v>
      </c>
      <c r="AR13" s="97">
        <v>2</v>
      </c>
      <c r="AS13" s="97">
        <v>9</v>
      </c>
      <c r="AT13" s="32" t="s">
        <v>325</v>
      </c>
      <c r="AU13" s="98">
        <v>130000</v>
      </c>
      <c r="AV13" s="98" t="s">
        <v>158</v>
      </c>
      <c r="AW13" s="98" t="s">
        <v>159</v>
      </c>
      <c r="AX13" s="98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Snotling Journeyman</v>
      </c>
      <c r="BF13" s="38" t="str">
        <f>HLOOKUP(K$24,BI$4:CF$23,11,FALSE)</f>
        <v>Snotling Journeyman</v>
      </c>
      <c r="BG13" s="33"/>
      <c r="BH13" s="34"/>
      <c r="BI13" s="30" t="s">
        <v>305</v>
      </c>
      <c r="BJ13" s="92" t="s">
        <v>326</v>
      </c>
      <c r="BK13" s="30" t="s">
        <v>327</v>
      </c>
      <c r="BL13" s="30" t="s">
        <v>227</v>
      </c>
      <c r="BM13" s="94" t="s">
        <v>306</v>
      </c>
      <c r="BN13" s="30" t="s">
        <v>328</v>
      </c>
      <c r="BO13" s="30" t="s">
        <v>255</v>
      </c>
      <c r="BP13" s="30" t="s">
        <v>255</v>
      </c>
      <c r="BQ13" s="91" t="s">
        <v>329</v>
      </c>
      <c r="BR13" s="30" t="s">
        <v>330</v>
      </c>
      <c r="BS13" s="30" t="s">
        <v>255</v>
      </c>
      <c r="BT13" s="30" t="s">
        <v>331</v>
      </c>
      <c r="BU13" s="30" t="s">
        <v>332</v>
      </c>
      <c r="BV13" s="30" t="s">
        <v>320</v>
      </c>
      <c r="BW13" s="94" t="s">
        <v>333</v>
      </c>
      <c r="BX13" s="30" t="s">
        <v>312</v>
      </c>
      <c r="BY13" s="30" t="s">
        <v>334</v>
      </c>
      <c r="BZ13" s="30" t="s">
        <v>335</v>
      </c>
      <c r="CA13" s="30" t="s">
        <v>336</v>
      </c>
      <c r="CB13" s="30" t="s">
        <v>321</v>
      </c>
      <c r="CC13" s="30" t="s">
        <v>320</v>
      </c>
      <c r="CD13" s="30" t="s">
        <v>255</v>
      </c>
      <c r="CE13" s="30" t="s">
        <v>337</v>
      </c>
      <c r="CF13" s="30" t="s">
        <v>255</v>
      </c>
      <c r="CG13" s="40"/>
      <c r="CH13" s="29">
        <v>11</v>
      </c>
      <c r="CI13" s="91" t="s">
        <v>185</v>
      </c>
      <c r="CJ13" s="97">
        <v>6</v>
      </c>
      <c r="CK13" s="97">
        <v>4</v>
      </c>
      <c r="CL13" s="97">
        <v>2</v>
      </c>
      <c r="CM13" s="97">
        <v>9</v>
      </c>
      <c r="CN13" s="32" t="s">
        <v>338</v>
      </c>
      <c r="CO13" s="98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61"/>
      <c r="E14" s="77" t="str">
        <f>IF(AG14&lt;=1,"",VLOOKUP(AG14,BD:BE,2,FALSE))</f>
        <v>Snotling</v>
      </c>
      <c r="F14" s="78">
        <f>IF(E14&lt;&gt;"",VLOOKUP(E14,$AO:$AU,2,FALSE)+R14,"")</f>
        <v>5</v>
      </c>
      <c r="G14" s="78">
        <f>IF(E14&lt;&gt;"",VLOOKUP(E14,$AO:$AU,3,FALSE)+S14,"")</f>
        <v>1</v>
      </c>
      <c r="H14" s="78">
        <f>IF(E14&lt;&gt;"",VLOOKUP(E14,$AO:$AU,4,FALSE)+T14,"")</f>
        <v>3</v>
      </c>
      <c r="I14" s="78">
        <f>IF(E14&lt;&gt;"",VLOOKUP(E14,$AO:$AU,5,FALSE)+U14,"")</f>
        <v>5</v>
      </c>
      <c r="J14" s="79" t="str">
        <f>IF(E14="","",IF(COUNTIF(E5:E20,E14)&gt;VLOOKUP(E14,AO:AX,10,FALSE),"ERRORE! TROPPI GIOCATORI IN QUESTO RUOLO!",VLOOKUP(E14,AO:AU,6,FALSE)))</f>
        <v>Dodge, Right Stuff, Side Step, Stunty, Titchy</v>
      </c>
      <c r="K14" s="80"/>
      <c r="L14" s="81"/>
      <c r="M14" s="81"/>
      <c r="N14" s="82">
        <f t="shared" si="1"/>
      </c>
      <c r="O14" s="82" t="str">
        <f>(IF(E14&lt;&gt;"",VLOOKUP(E14,AO:AW,8,FALSE),""))</f>
        <v>A</v>
      </c>
      <c r="P14" s="82" t="str">
        <f>(IF(E14&lt;&gt;"",VLOOKUP(E14,AO:AW,9,FALSE),""))</f>
        <v>GSP</v>
      </c>
      <c r="Q14" s="68"/>
      <c r="R14" s="83"/>
      <c r="S14" s="83"/>
      <c r="T14" s="83"/>
      <c r="U14" s="83"/>
      <c r="V14" s="84">
        <v>2</v>
      </c>
      <c r="W14" s="84"/>
      <c r="X14" s="84"/>
      <c r="Y14" s="84"/>
      <c r="Z14" s="84"/>
      <c r="AA14" s="84"/>
      <c r="AB14" s="71">
        <f t="shared" si="5"/>
        <v>2</v>
      </c>
      <c r="AC14" s="72">
        <f t="shared" si="6"/>
      </c>
      <c r="AD14" s="73">
        <f t="shared" si="2"/>
        <v>20000</v>
      </c>
      <c r="AE14" s="74"/>
      <c r="AF14" s="19"/>
      <c r="AG14" s="75">
        <v>2</v>
      </c>
      <c r="AH14" s="52">
        <f>VLOOKUP(E14,$AO:$AU,2,FALSE)</f>
        <v>5</v>
      </c>
      <c r="AI14" s="52">
        <f>VLOOKUP(E14,$AO:$AU,3,FALSE)</f>
        <v>1</v>
      </c>
      <c r="AJ14" s="52">
        <f>VLOOKUP(E14,$AO:$AU,4,FALSE)</f>
        <v>3</v>
      </c>
      <c r="AK14" s="52">
        <f>VLOOKUP(E14,$AO:$AU,5,FALSE)</f>
        <v>5</v>
      </c>
      <c r="AL14" s="35">
        <f>(IF(E14&lt;&gt;"",VLOOKUP(E14,AO:AU,7,FALSE),"0")+(Q14*1000))</f>
        <v>20000</v>
      </c>
      <c r="AM14" s="35"/>
      <c r="AN14" s="29">
        <v>12</v>
      </c>
      <c r="AO14" s="85" t="s">
        <v>208</v>
      </c>
      <c r="AP14" s="86">
        <v>5</v>
      </c>
      <c r="AQ14" s="86">
        <v>5</v>
      </c>
      <c r="AR14" s="86">
        <v>2</v>
      </c>
      <c r="AS14" s="86">
        <v>8</v>
      </c>
      <c r="AT14" s="87" t="s">
        <v>279</v>
      </c>
      <c r="AU14" s="88">
        <v>150000</v>
      </c>
      <c r="AV14" s="88" t="s">
        <v>339</v>
      </c>
      <c r="AW14" s="88" t="s">
        <v>340</v>
      </c>
      <c r="AX14" s="88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**Alvin</v>
      </c>
      <c r="BF14" s="38" t="str">
        <f>HLOOKUP(K$24,BI$4:CF$23,12,FALSE)</f>
        <v>**Alvin</v>
      </c>
      <c r="BG14" s="33"/>
      <c r="BH14" s="34"/>
      <c r="BI14" s="30" t="s">
        <v>317</v>
      </c>
      <c r="BJ14" s="30" t="s">
        <v>255</v>
      </c>
      <c r="BK14" s="30" t="s">
        <v>341</v>
      </c>
      <c r="BL14" s="30" t="s">
        <v>300</v>
      </c>
      <c r="BM14" s="30" t="s">
        <v>255</v>
      </c>
      <c r="BN14" s="30" t="s">
        <v>255</v>
      </c>
      <c r="BO14" s="94" t="s">
        <v>318</v>
      </c>
      <c r="BP14" s="30" t="s">
        <v>313</v>
      </c>
      <c r="BQ14" s="6" t="s">
        <v>342</v>
      </c>
      <c r="BR14" s="30" t="s">
        <v>317</v>
      </c>
      <c r="BS14" s="30" t="s">
        <v>287</v>
      </c>
      <c r="BT14" s="30" t="s">
        <v>343</v>
      </c>
      <c r="BU14" s="30" t="s">
        <v>344</v>
      </c>
      <c r="BV14" s="30" t="s">
        <v>331</v>
      </c>
      <c r="BW14" s="30" t="s">
        <v>255</v>
      </c>
      <c r="BX14" s="92" t="s">
        <v>326</v>
      </c>
      <c r="BY14" s="30" t="s">
        <v>345</v>
      </c>
      <c r="BZ14" s="30" t="s">
        <v>334</v>
      </c>
      <c r="CA14" s="30" t="s">
        <v>255</v>
      </c>
      <c r="CB14" s="30" t="s">
        <v>332</v>
      </c>
      <c r="CC14" s="30" t="s">
        <v>331</v>
      </c>
      <c r="CD14" s="30" t="s">
        <v>313</v>
      </c>
      <c r="CE14" s="6" t="s">
        <v>346</v>
      </c>
      <c r="CF14" s="30" t="s">
        <v>305</v>
      </c>
      <c r="CG14" s="40"/>
      <c r="CH14" s="29">
        <v>12</v>
      </c>
      <c r="CI14" s="85" t="s">
        <v>230</v>
      </c>
      <c r="CJ14" s="86">
        <v>5</v>
      </c>
      <c r="CK14" s="86">
        <v>5</v>
      </c>
      <c r="CL14" s="86">
        <v>2</v>
      </c>
      <c r="CM14" s="86">
        <v>8</v>
      </c>
      <c r="CN14" s="87" t="s">
        <v>279</v>
      </c>
      <c r="CO14" s="88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61"/>
      <c r="E15" s="77" t="str">
        <f>IF(AG15&lt;=1,"",VLOOKUP(AG15,BD:BE,2,FALSE))</f>
        <v>Snotling</v>
      </c>
      <c r="F15" s="78">
        <f>IF(E15&lt;&gt;"",VLOOKUP(E15,$AO:$AU,2,FALSE)+R15,"")</f>
        <v>5</v>
      </c>
      <c r="G15" s="78">
        <f>IF(E15&lt;&gt;"",VLOOKUP(E15,$AO:$AU,3,FALSE)+S15,"")</f>
        <v>1</v>
      </c>
      <c r="H15" s="78">
        <f>IF(E15&lt;&gt;"",VLOOKUP(E15,$AO:$AU,4,FALSE)+T15,"")</f>
        <v>3</v>
      </c>
      <c r="I15" s="78">
        <f>IF(E15&lt;&gt;"",VLOOKUP(E15,$AO:$AU,5,FALSE)+U15,"")</f>
        <v>5</v>
      </c>
      <c r="J15" s="79" t="str">
        <f>IF(E15="","",IF(COUNTIF(E5:E20,E15)&gt;VLOOKUP(E15,AO:AX,10,FALSE),"ERRORE! TROPPI GIOCATORI IN QUESTO RUOLO!",VLOOKUP(E15,AO:AU,6,FALSE)))</f>
        <v>Dodge, Right Stuff, Side Step, Stunty, Titchy</v>
      </c>
      <c r="K15" s="80"/>
      <c r="L15" s="81"/>
      <c r="M15" s="81"/>
      <c r="N15" s="82">
        <f t="shared" si="1"/>
      </c>
      <c r="O15" s="82" t="str">
        <f>(IF(E15&lt;&gt;"",VLOOKUP(E15,AO:AW,8,FALSE),""))</f>
        <v>A</v>
      </c>
      <c r="P15" s="82" t="str">
        <f>(IF(E15&lt;&gt;"",VLOOKUP(E15,AO:AW,9,FALSE),""))</f>
        <v>GSP</v>
      </c>
      <c r="Q15" s="68"/>
      <c r="R15" s="83"/>
      <c r="S15" s="83"/>
      <c r="T15" s="83"/>
      <c r="U15" s="83"/>
      <c r="V15" s="84">
        <v>2</v>
      </c>
      <c r="W15" s="84"/>
      <c r="X15" s="84"/>
      <c r="Y15" s="84"/>
      <c r="Z15" s="84"/>
      <c r="AA15" s="84"/>
      <c r="AB15" s="71">
        <f t="shared" si="5"/>
        <v>2</v>
      </c>
      <c r="AC15" s="72">
        <f t="shared" si="6"/>
      </c>
      <c r="AD15" s="73">
        <f t="shared" si="2"/>
        <v>20000</v>
      </c>
      <c r="AE15" s="74"/>
      <c r="AF15" s="19"/>
      <c r="AG15" s="75">
        <v>2</v>
      </c>
      <c r="AH15" s="52">
        <f>VLOOKUP(E15,$AO:$AU,2,FALSE)</f>
        <v>5</v>
      </c>
      <c r="AI15" s="52">
        <f>VLOOKUP(E15,$AO:$AU,3,FALSE)</f>
        <v>1</v>
      </c>
      <c r="AJ15" s="52">
        <f>VLOOKUP(E15,$AO:$AU,4,FALSE)</f>
        <v>3</v>
      </c>
      <c r="AK15" s="52">
        <f>VLOOKUP(E15,$AO:$AU,5,FALSE)</f>
        <v>5</v>
      </c>
      <c r="AL15" s="35">
        <f>(IF(E15&lt;&gt;"",VLOOKUP(E15,AO:AU,7,FALSE),"0")+(Q15*1000))</f>
        <v>20000</v>
      </c>
      <c r="AM15" s="35"/>
      <c r="AN15" s="29">
        <v>13</v>
      </c>
      <c r="AO15" s="30" t="s">
        <v>60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347</v>
      </c>
      <c r="AW15" s="33" t="s">
        <v>348</v>
      </c>
      <c r="AX15" s="33">
        <v>12</v>
      </c>
      <c r="AY15" s="99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</c>
      <c r="BE15" s="37">
        <f t="shared" si="4"/>
      </c>
      <c r="BF15" s="38">
        <f>HLOOKUP(K$24,BI$4:CF$23,13,FALSE)</f>
        <v>0</v>
      </c>
      <c r="BG15" s="33"/>
      <c r="BH15" s="34"/>
      <c r="BI15" s="91" t="s">
        <v>349</v>
      </c>
      <c r="BJ15" s="91" t="s">
        <v>350</v>
      </c>
      <c r="BK15" s="91" t="s">
        <v>351</v>
      </c>
      <c r="BL15" s="30" t="s">
        <v>255</v>
      </c>
      <c r="BM15" s="30" t="s">
        <v>311</v>
      </c>
      <c r="BN15" s="30" t="s">
        <v>317</v>
      </c>
      <c r="BO15" s="30" t="s">
        <v>352</v>
      </c>
      <c r="BP15" s="30" t="s">
        <v>335</v>
      </c>
      <c r="BQ15" s="30"/>
      <c r="BR15" s="30" t="s">
        <v>353</v>
      </c>
      <c r="BS15" s="30" t="s">
        <v>317</v>
      </c>
      <c r="BT15" s="30" t="s">
        <v>354</v>
      </c>
      <c r="BU15" s="6" t="s">
        <v>355</v>
      </c>
      <c r="BV15" s="30" t="s">
        <v>323</v>
      </c>
      <c r="BW15" s="30" t="s">
        <v>323</v>
      </c>
      <c r="BX15" s="30" t="s">
        <v>255</v>
      </c>
      <c r="BY15" s="6" t="s">
        <v>356</v>
      </c>
      <c r="BZ15" s="30" t="s">
        <v>357</v>
      </c>
      <c r="CA15" s="30" t="s">
        <v>358</v>
      </c>
      <c r="CB15" s="30" t="s">
        <v>359</v>
      </c>
      <c r="CC15" s="30" t="s">
        <v>343</v>
      </c>
      <c r="CD15" s="30" t="s">
        <v>358</v>
      </c>
      <c r="CE15" s="6" t="s">
        <v>360</v>
      </c>
      <c r="CF15" s="30" t="s">
        <v>317</v>
      </c>
      <c r="CG15" s="40"/>
      <c r="CH15" s="29">
        <v>13</v>
      </c>
      <c r="CI15" s="30" t="s">
        <v>83</v>
      </c>
      <c r="CJ15" s="31">
        <v>6</v>
      </c>
      <c r="CK15" s="31">
        <v>3</v>
      </c>
      <c r="CL15" s="31">
        <v>3</v>
      </c>
      <c r="CM15" s="31">
        <v>8</v>
      </c>
      <c r="CN15" s="32" t="s">
        <v>265</v>
      </c>
      <c r="CO15" s="33">
        <v>80000</v>
      </c>
      <c r="CP15" s="99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61"/>
      <c r="E16" s="77" t="str">
        <f>IF(AG16&lt;=1,"",VLOOKUP(AG16,BD:BE,2,FALSE))</f>
        <v>Snotling</v>
      </c>
      <c r="F16" s="78">
        <f>IF(E16&lt;&gt;"",VLOOKUP(E16,$AO:$AU,2,FALSE)+R16,"")</f>
        <v>5</v>
      </c>
      <c r="G16" s="78">
        <f>IF(E16&lt;&gt;"",VLOOKUP(E16,$AO:$AU,3,FALSE)+S16,"")</f>
        <v>1</v>
      </c>
      <c r="H16" s="78">
        <f>IF(E16&lt;&gt;"",VLOOKUP(E16,$AO:$AU,4,FALSE)+T16,"")</f>
        <v>3</v>
      </c>
      <c r="I16" s="78">
        <f>IF(E16&lt;&gt;"",VLOOKUP(E16,$AO:$AU,5,FALSE)+U16,"")</f>
        <v>5</v>
      </c>
      <c r="J16" s="79" t="str">
        <f>IF(E16="","",IF(COUNTIF(E5:E20,E16)&gt;VLOOKUP(E16,AO:AX,10,FALSE),"ERRORE! TROPPI GIOCATORI IN QUESTO RUOLO!",VLOOKUP(E16,AO:AU,6,FALSE)))</f>
        <v>Dodge, Right Stuff, Side Step, Stunty, Titchy</v>
      </c>
      <c r="K16" s="80"/>
      <c r="L16" s="81"/>
      <c r="M16" s="81"/>
      <c r="N16" s="82">
        <f t="shared" si="1"/>
      </c>
      <c r="O16" s="82" t="str">
        <f>(IF(E16&lt;&gt;"",VLOOKUP(E16,AO:AW,8,FALSE),""))</f>
        <v>A</v>
      </c>
      <c r="P16" s="82" t="str">
        <f>(IF(E16&lt;&gt;"",VLOOKUP(E16,AO:AW,9,FALSE),""))</f>
        <v>GSP</v>
      </c>
      <c r="Q16" s="68"/>
      <c r="R16" s="83"/>
      <c r="S16" s="83"/>
      <c r="T16" s="83"/>
      <c r="U16" s="83"/>
      <c r="V16" s="84">
        <v>1</v>
      </c>
      <c r="W16" s="84"/>
      <c r="X16" s="84"/>
      <c r="Y16" s="84"/>
      <c r="Z16" s="84"/>
      <c r="AA16" s="84"/>
      <c r="AB16" s="71">
        <f t="shared" si="5"/>
        <v>1</v>
      </c>
      <c r="AC16" s="72">
        <f t="shared" si="6"/>
      </c>
      <c r="AD16" s="73">
        <f t="shared" si="2"/>
        <v>20000</v>
      </c>
      <c r="AE16" s="74"/>
      <c r="AF16" s="19"/>
      <c r="AG16" s="75">
        <v>2</v>
      </c>
      <c r="AH16" s="52">
        <f>VLOOKUP(E16,$AO:$AU,2,FALSE)</f>
        <v>5</v>
      </c>
      <c r="AI16" s="52">
        <f>VLOOKUP(E16,$AO:$AU,3,FALSE)</f>
        <v>1</v>
      </c>
      <c r="AJ16" s="52">
        <f>VLOOKUP(E16,$AO:$AU,4,FALSE)</f>
        <v>3</v>
      </c>
      <c r="AK16" s="52">
        <f>VLOOKUP(E16,$AO:$AU,5,FALSE)</f>
        <v>5</v>
      </c>
      <c r="AL16" s="35">
        <f>(IF(E16&lt;&gt;"",VLOOKUP(E16,AO:AU,7,FALSE),"0")+(Q16*1000))</f>
        <v>20000</v>
      </c>
      <c r="AM16" s="35"/>
      <c r="AN16" s="29">
        <v>14</v>
      </c>
      <c r="AO16" s="30" t="s">
        <v>111</v>
      </c>
      <c r="AP16" s="31">
        <v>6</v>
      </c>
      <c r="AQ16" s="31">
        <v>2</v>
      </c>
      <c r="AR16" s="31">
        <v>3</v>
      </c>
      <c r="AS16" s="31">
        <v>7</v>
      </c>
      <c r="AT16" s="32" t="s">
        <v>361</v>
      </c>
      <c r="AU16" s="33">
        <v>40000</v>
      </c>
      <c r="AV16" s="33" t="s">
        <v>362</v>
      </c>
      <c r="AW16" s="33" t="s">
        <v>363</v>
      </c>
      <c r="AX16" s="33">
        <v>1</v>
      </c>
      <c r="AY16" s="99"/>
      <c r="AZ16" s="34">
        <v>13</v>
      </c>
      <c r="BA16" s="58" t="s">
        <v>40</v>
      </c>
      <c r="BB16" s="33">
        <v>60000</v>
      </c>
      <c r="BC16" s="33"/>
      <c r="BD16" s="36">
        <f t="shared" si="3"/>
      </c>
      <c r="BE16" s="37">
        <f t="shared" si="4"/>
      </c>
      <c r="BF16" s="38">
        <f>HLOOKUP(K$24,BI$4:CF$23,14,FALSE)</f>
        <v>0</v>
      </c>
      <c r="BG16" s="33"/>
      <c r="BH16" s="34"/>
      <c r="BI16" s="6" t="s">
        <v>364</v>
      </c>
      <c r="BJ16" s="6" t="s">
        <v>365</v>
      </c>
      <c r="BK16" s="6" t="s">
        <v>366</v>
      </c>
      <c r="BL16" s="30" t="s">
        <v>357</v>
      </c>
      <c r="BM16" s="30" t="s">
        <v>367</v>
      </c>
      <c r="BN16" s="91" t="s">
        <v>368</v>
      </c>
      <c r="BO16" s="6" t="s">
        <v>369</v>
      </c>
      <c r="BP16" s="30" t="s">
        <v>334</v>
      </c>
      <c r="BQ16" s="30"/>
      <c r="BR16" s="6" t="s">
        <v>369</v>
      </c>
      <c r="BS16" s="30" t="s">
        <v>370</v>
      </c>
      <c r="BT16"/>
      <c r="BU16" s="30"/>
      <c r="BV16" s="30" t="s">
        <v>371</v>
      </c>
      <c r="BW16" s="30" t="s">
        <v>317</v>
      </c>
      <c r="BX16" s="30" t="s">
        <v>372</v>
      </c>
      <c r="BY16"/>
      <c r="BZ16" s="30" t="s">
        <v>373</v>
      </c>
      <c r="CA16" s="30" t="s">
        <v>374</v>
      </c>
      <c r="CB16" s="30"/>
      <c r="CC16" s="30" t="s">
        <v>375</v>
      </c>
      <c r="CD16" s="30" t="s">
        <v>376</v>
      </c>
      <c r="CE16"/>
      <c r="CF16" s="30" t="s">
        <v>377</v>
      </c>
      <c r="CG16" s="40"/>
      <c r="CH16" s="29">
        <v>14</v>
      </c>
      <c r="CI16" s="30" t="s">
        <v>135</v>
      </c>
      <c r="CJ16" s="31">
        <v>6</v>
      </c>
      <c r="CK16" s="31">
        <v>2</v>
      </c>
      <c r="CL16" s="31">
        <v>3</v>
      </c>
      <c r="CM16" s="31">
        <v>7</v>
      </c>
      <c r="CN16" s="32" t="s">
        <v>378</v>
      </c>
      <c r="CO16" s="33">
        <v>70000</v>
      </c>
      <c r="CP16" s="99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61"/>
      <c r="E17" s="77" t="str">
        <f>IF(AG17&lt;=1,"",VLOOKUP(AG17,BD:BE,2,FALSE))</f>
        <v>Snotling</v>
      </c>
      <c r="F17" s="78">
        <f>IF(E17&lt;&gt;"",VLOOKUP(E17,$AO:$AU,2,FALSE)+R17,"")</f>
        <v>5</v>
      </c>
      <c r="G17" s="78">
        <f>IF(E17&lt;&gt;"",VLOOKUP(E17,$AO:$AU,3,FALSE)+S17,"")</f>
        <v>1</v>
      </c>
      <c r="H17" s="78">
        <f>IF(E17&lt;&gt;"",VLOOKUP(E17,$AO:$AU,4,FALSE)+T17,"")</f>
        <v>3</v>
      </c>
      <c r="I17" s="78">
        <f>IF(E17&lt;&gt;"",VLOOKUP(E17,$AO:$AU,5,FALSE)+U17,"")</f>
        <v>5</v>
      </c>
      <c r="J17" s="79" t="str">
        <f>IF(E17="","",IF(COUNTIF(E5:E20,E17)&gt;VLOOKUP(E17,AO:AX,10,FALSE),"ERRORE! TROPPI GIOCATORI IN QUESTO RUOLO!",VLOOKUP(E17,AO:AU,6,FALSE)))</f>
        <v>Dodge, Right Stuff, Side Step, Stunty, Titchy</v>
      </c>
      <c r="K17" s="80"/>
      <c r="L17" s="81"/>
      <c r="M17" s="81"/>
      <c r="N17" s="82">
        <f t="shared" si="1"/>
      </c>
      <c r="O17" s="82" t="str">
        <f>(IF(E17&lt;&gt;"",VLOOKUP(E17,AO:AW,8,FALSE),""))</f>
        <v>A</v>
      </c>
      <c r="P17" s="82" t="str">
        <f>(IF(E17&lt;&gt;"",VLOOKUP(E17,AO:AW,9,FALSE),""))</f>
        <v>GSP</v>
      </c>
      <c r="Q17" s="68"/>
      <c r="R17" s="83"/>
      <c r="S17" s="83"/>
      <c r="T17" s="83"/>
      <c r="U17" s="83"/>
      <c r="V17" s="84"/>
      <c r="W17" s="84"/>
      <c r="X17" s="84"/>
      <c r="Y17" s="84"/>
      <c r="Z17" s="84">
        <v>1</v>
      </c>
      <c r="AA17" s="84"/>
      <c r="AB17" s="71">
        <f t="shared" si="5"/>
        <v>2</v>
      </c>
      <c r="AC17" s="72">
        <f t="shared" si="6"/>
      </c>
      <c r="AD17" s="73">
        <f t="shared" si="2"/>
        <v>20000</v>
      </c>
      <c r="AE17" s="74"/>
      <c r="AF17" s="19"/>
      <c r="AG17" s="75">
        <v>2</v>
      </c>
      <c r="AH17" s="52">
        <f>VLOOKUP(E17,$AO:$AU,2,FALSE)</f>
        <v>5</v>
      </c>
      <c r="AI17" s="52">
        <f>VLOOKUP(E17,$AO:$AU,3,FALSE)</f>
        <v>1</v>
      </c>
      <c r="AJ17" s="52">
        <f>VLOOKUP(E17,$AO:$AU,4,FALSE)</f>
        <v>3</v>
      </c>
      <c r="AK17" s="52">
        <f>VLOOKUP(E17,$AO:$AU,5,FALSE)</f>
        <v>5</v>
      </c>
      <c r="AL17" s="35">
        <f>(IF(E17&lt;&gt;"",VLOOKUP(E17,AO:AU,7,FALSE),"0")+(Q17*1000))</f>
        <v>20000</v>
      </c>
      <c r="AM17" s="35"/>
      <c r="AN17" s="29">
        <v>15</v>
      </c>
      <c r="AO17" s="30" t="s">
        <v>162</v>
      </c>
      <c r="AP17" s="31">
        <v>7</v>
      </c>
      <c r="AQ17" s="31">
        <v>3</v>
      </c>
      <c r="AR17" s="31">
        <v>3</v>
      </c>
      <c r="AS17" s="31">
        <v>7</v>
      </c>
      <c r="AT17" s="32" t="s">
        <v>379</v>
      </c>
      <c r="AU17" s="33">
        <v>50000</v>
      </c>
      <c r="AV17" s="33" t="s">
        <v>380</v>
      </c>
      <c r="AW17" s="33" t="s">
        <v>27</v>
      </c>
      <c r="AX17" s="33">
        <v>1</v>
      </c>
      <c r="AY17" s="99"/>
      <c r="AZ17" s="34">
        <v>14</v>
      </c>
      <c r="BA17" s="58" t="s">
        <v>41</v>
      </c>
      <c r="BB17" s="33">
        <v>70000</v>
      </c>
      <c r="BC17" s="33"/>
      <c r="BD17" s="36">
        <f t="shared" si="3"/>
      </c>
      <c r="BE17" s="37">
        <f t="shared" si="4"/>
      </c>
      <c r="BF17" s="38">
        <f>HLOOKUP(K$24,BI$4:CF$23,15,FALSE)</f>
        <v>0</v>
      </c>
      <c r="BG17" s="33"/>
      <c r="BH17" s="34"/>
      <c r="BI17" s="6" t="s">
        <v>381</v>
      </c>
      <c r="BJ17" s="30"/>
      <c r="BK17"/>
      <c r="BL17" s="30" t="s">
        <v>341</v>
      </c>
      <c r="BM17" s="6" t="s">
        <v>382</v>
      </c>
      <c r="BN17" s="6" t="s">
        <v>383</v>
      </c>
      <c r="BO17" s="6" t="s">
        <v>384</v>
      </c>
      <c r="BP17" s="30" t="s">
        <v>385</v>
      </c>
      <c r="BQ17" s="30"/>
      <c r="BR17" s="6" t="s">
        <v>386</v>
      </c>
      <c r="BS17" s="6" t="s">
        <v>364</v>
      </c>
      <c r="BT17" s="30"/>
      <c r="BU17" s="30"/>
      <c r="BV17" s="6" t="s">
        <v>346</v>
      </c>
      <c r="BW17" s="91" t="s">
        <v>387</v>
      </c>
      <c r="BX17" s="6" t="s">
        <v>365</v>
      </c>
      <c r="BY17"/>
      <c r="BZ17" s="30" t="s">
        <v>388</v>
      </c>
      <c r="CA17" s="6" t="s">
        <v>389</v>
      </c>
      <c r="CB17" s="30"/>
      <c r="CC17" s="30" t="s">
        <v>390</v>
      </c>
      <c r="CD17"/>
      <c r="CE17" s="30"/>
      <c r="CF17" s="6" t="s">
        <v>384</v>
      </c>
      <c r="CG17" s="40"/>
      <c r="CH17" s="29">
        <v>15</v>
      </c>
      <c r="CI17" s="30" t="s">
        <v>186</v>
      </c>
      <c r="CJ17" s="31">
        <v>7</v>
      </c>
      <c r="CK17" s="31">
        <v>3</v>
      </c>
      <c r="CL17" s="31">
        <v>3</v>
      </c>
      <c r="CM17" s="31">
        <v>7</v>
      </c>
      <c r="CN17" s="32" t="s">
        <v>391</v>
      </c>
      <c r="CO17" s="33">
        <v>80000</v>
      </c>
      <c r="CP17" s="99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100"/>
      <c r="E18" s="77" t="str">
        <f>IF(AG18&lt;=1,"",VLOOKUP(AG18,BD:BE,2,FALSE))</f>
        <v>Snotling</v>
      </c>
      <c r="F18" s="78">
        <f>IF(E18&lt;&gt;"",VLOOKUP(E18,$AO:$AU,2,FALSE)+R18,"")</f>
        <v>5</v>
      </c>
      <c r="G18" s="78">
        <f>IF(E18&lt;&gt;"",VLOOKUP(E18,$AO:$AU,3,FALSE)+S18,"")</f>
        <v>1</v>
      </c>
      <c r="H18" s="78">
        <f>IF(E18&lt;&gt;"",VLOOKUP(E18,$AO:$AU,4,FALSE)+T18,"")</f>
        <v>3</v>
      </c>
      <c r="I18" s="78">
        <f>IF(E18&lt;&gt;"",VLOOKUP(E18,$AO:$AU,5,FALSE)+U18,"")</f>
        <v>5</v>
      </c>
      <c r="J18" s="79" t="str">
        <f>IF(E18="","",IF(COUNTIF(E5:E20,E18)&gt;VLOOKUP(E18,AO:AX,10,FALSE),"ERRORE! TROPPI GIOCATORI IN QUESTO RUOLO!",VLOOKUP(E18,AO:AU,6,FALSE)))</f>
        <v>Dodge, Right Stuff, Side Step, Stunty, Titchy</v>
      </c>
      <c r="K18" s="80"/>
      <c r="L18" s="81"/>
      <c r="M18" s="81"/>
      <c r="N18" s="82">
        <f t="shared" si="1"/>
      </c>
      <c r="O18" s="82" t="str">
        <f>(IF(E18&lt;&gt;"",VLOOKUP(E18,AO:AW,8,FALSE),""))</f>
        <v>A</v>
      </c>
      <c r="P18" s="82" t="str">
        <f>(IF(E18&lt;&gt;"",VLOOKUP(E18,AO:AW,9,FALSE),""))</f>
        <v>GSP</v>
      </c>
      <c r="Q18" s="68"/>
      <c r="R18" s="83"/>
      <c r="S18" s="83"/>
      <c r="T18" s="83"/>
      <c r="U18" s="83"/>
      <c r="V18" s="84"/>
      <c r="W18" s="84"/>
      <c r="X18" s="84"/>
      <c r="Y18" s="84"/>
      <c r="Z18" s="84"/>
      <c r="AA18" s="84"/>
      <c r="AB18" s="71">
        <f t="shared" si="5"/>
        <v>0</v>
      </c>
      <c r="AC18" s="72">
        <f t="shared" si="6"/>
      </c>
      <c r="AD18" s="73">
        <f t="shared" si="2"/>
        <v>20000</v>
      </c>
      <c r="AE18" s="74"/>
      <c r="AF18" s="19"/>
      <c r="AG18" s="75">
        <v>2</v>
      </c>
      <c r="AH18" s="52">
        <f>VLOOKUP(E18,$AO:$AU,2,FALSE)</f>
        <v>5</v>
      </c>
      <c r="AI18" s="52">
        <f>VLOOKUP(E18,$AO:$AU,3,FALSE)</f>
        <v>1</v>
      </c>
      <c r="AJ18" s="52">
        <f>VLOOKUP(E18,$AO:$AU,4,FALSE)</f>
        <v>3</v>
      </c>
      <c r="AK18" s="52">
        <f>VLOOKUP(E18,$AO:$AU,5,FALSE)</f>
        <v>5</v>
      </c>
      <c r="AL18" s="35">
        <f>(IF(E18&lt;&gt;"",VLOOKUP(E18,AO:AU,7,FALSE),"0")+(Q18*1000))</f>
        <v>20000</v>
      </c>
      <c r="AM18" s="35"/>
      <c r="AN18" s="29">
        <v>16</v>
      </c>
      <c r="AO18" s="30" t="s">
        <v>209</v>
      </c>
      <c r="AP18" s="31">
        <v>6</v>
      </c>
      <c r="AQ18" s="31">
        <v>3</v>
      </c>
      <c r="AR18" s="31">
        <v>4</v>
      </c>
      <c r="AS18" s="31">
        <v>8</v>
      </c>
      <c r="AT18" s="32" t="s">
        <v>379</v>
      </c>
      <c r="AU18" s="33">
        <v>70000</v>
      </c>
      <c r="AV18" s="33" t="s">
        <v>392</v>
      </c>
      <c r="AW18" s="33" t="s">
        <v>108</v>
      </c>
      <c r="AX18" s="33">
        <v>1</v>
      </c>
      <c r="AY18" s="99"/>
      <c r="AZ18" s="34">
        <v>15</v>
      </c>
      <c r="BA18" s="59" t="s">
        <v>42</v>
      </c>
      <c r="BB18" s="33">
        <v>60000</v>
      </c>
      <c r="BC18" s="33"/>
      <c r="BD18" s="36">
        <f t="shared" si="3"/>
      </c>
      <c r="BE18" s="37">
        <f t="shared" si="4"/>
      </c>
      <c r="BF18" s="38">
        <f>HLOOKUP(K$24,BI$4:CF$23,16,FALSE)</f>
        <v>0</v>
      </c>
      <c r="BG18" s="33"/>
      <c r="BH18" s="34"/>
      <c r="BJ18" s="30"/>
      <c r="BK18"/>
      <c r="BL18" s="30" t="s">
        <v>393</v>
      </c>
      <c r="BM18" s="30"/>
      <c r="BN18" s="6" t="s">
        <v>394</v>
      </c>
      <c r="BO18" s="6" t="s">
        <v>386</v>
      </c>
      <c r="BP18" s="6" t="s">
        <v>356</v>
      </c>
      <c r="BQ18" s="30"/>
      <c r="BR18" s="6" t="s">
        <v>395</v>
      </c>
      <c r="BS18" s="6" t="s">
        <v>381</v>
      </c>
      <c r="BT18" s="30"/>
      <c r="BU18" s="30"/>
      <c r="BV18" s="6" t="s">
        <v>360</v>
      </c>
      <c r="BW18" s="6" t="s">
        <v>364</v>
      </c>
      <c r="BX18" s="30"/>
      <c r="BY18" s="30"/>
      <c r="BZ18" s="6" t="s">
        <v>356</v>
      </c>
      <c r="CA18" s="6" t="s">
        <v>396</v>
      </c>
      <c r="CB18" s="30"/>
      <c r="CC18" s="6" t="s">
        <v>346</v>
      </c>
      <c r="CD18"/>
      <c r="CE18" s="30"/>
      <c r="CF18" s="6" t="s">
        <v>386</v>
      </c>
      <c r="CG18" s="40"/>
      <c r="CH18" s="29">
        <v>16</v>
      </c>
      <c r="CI18" s="30" t="s">
        <v>231</v>
      </c>
      <c r="CJ18" s="31">
        <v>6</v>
      </c>
      <c r="CK18" s="31">
        <v>3</v>
      </c>
      <c r="CL18" s="31">
        <v>4</v>
      </c>
      <c r="CM18" s="31">
        <v>8</v>
      </c>
      <c r="CN18" s="32" t="s">
        <v>391</v>
      </c>
      <c r="CO18" s="33">
        <v>100000</v>
      </c>
      <c r="CP18" s="99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100"/>
      <c r="E19" s="77" t="str">
        <f>IF(AG19&lt;=1,"",VLOOKUP(AG19,BD:BE,2,FALSE))</f>
        <v>Snotling</v>
      </c>
      <c r="F19" s="78">
        <f>IF(E19&lt;&gt;"",VLOOKUP(E19,$AO:$AU,2,FALSE)+R19,"")</f>
        <v>5</v>
      </c>
      <c r="G19" s="78">
        <f>IF(E19&lt;&gt;"",VLOOKUP(E19,$AO:$AU,3,FALSE)+S19,"")</f>
        <v>1</v>
      </c>
      <c r="H19" s="78">
        <f>IF(E19&lt;&gt;"",VLOOKUP(E19,$AO:$AU,4,FALSE)+T19,"")</f>
        <v>3</v>
      </c>
      <c r="I19" s="78">
        <f>IF(E19&lt;&gt;"",VLOOKUP(E19,$AO:$AU,5,FALSE)+U19,"")</f>
        <v>5</v>
      </c>
      <c r="J19" s="79" t="str">
        <f>IF(E19="","",IF(COUNTIF(E5:E20,E19)&gt;VLOOKUP(E19,AO:AX,10,FALSE),"ERRORE! TROPPI GIOCATORI IN QUESTO RUOLO!",VLOOKUP(E19,AO:AU,6,FALSE)))</f>
        <v>Dodge, Right Stuff, Side Step, Stunty, Titchy</v>
      </c>
      <c r="K19" s="80"/>
      <c r="L19" s="81"/>
      <c r="M19" s="81"/>
      <c r="N19" s="82">
        <f t="shared" si="1"/>
      </c>
      <c r="O19" s="82" t="str">
        <f>(IF(E19&lt;&gt;"",VLOOKUP(E19,AO:AW,8,FALSE),""))</f>
        <v>A</v>
      </c>
      <c r="P19" s="82" t="str">
        <f>(IF(E19&lt;&gt;"",VLOOKUP(E19,AO:AW,9,FALSE),""))</f>
        <v>GSP</v>
      </c>
      <c r="Q19" s="68"/>
      <c r="R19" s="83"/>
      <c r="S19" s="83"/>
      <c r="T19" s="83"/>
      <c r="U19" s="83"/>
      <c r="V19" s="84"/>
      <c r="W19" s="84"/>
      <c r="X19" s="84"/>
      <c r="Y19" s="84"/>
      <c r="Z19" s="84"/>
      <c r="AA19" s="84"/>
      <c r="AB19" s="71">
        <f t="shared" si="5"/>
        <v>0</v>
      </c>
      <c r="AC19" s="72">
        <f t="shared" si="6"/>
      </c>
      <c r="AD19" s="73">
        <f t="shared" si="2"/>
        <v>20000</v>
      </c>
      <c r="AE19" s="74"/>
      <c r="AF19" s="19"/>
      <c r="AG19" s="75">
        <v>2</v>
      </c>
      <c r="AH19" s="52">
        <f>VLOOKUP(E19,$AO:$AU,2,FALSE)</f>
        <v>5</v>
      </c>
      <c r="AI19" s="52">
        <f>VLOOKUP(E19,$AO:$AU,3,FALSE)</f>
        <v>1</v>
      </c>
      <c r="AJ19" s="52">
        <f>VLOOKUP(E19,$AO:$AU,4,FALSE)</f>
        <v>3</v>
      </c>
      <c r="AK19" s="52">
        <f>VLOOKUP(E19,$AO:$AU,5,FALSE)</f>
        <v>5</v>
      </c>
      <c r="AL19" s="35">
        <f>(IF(E19&lt;&gt;"",VLOOKUP(E19,AO:AU,7,FALSE),"0")+(Q19*1000))</f>
        <v>20000</v>
      </c>
      <c r="AM19" s="35"/>
      <c r="AN19" s="29">
        <v>17</v>
      </c>
      <c r="AO19" s="30" t="s">
        <v>250</v>
      </c>
      <c r="AP19" s="31">
        <v>4</v>
      </c>
      <c r="AQ19" s="31">
        <v>5</v>
      </c>
      <c r="AR19" s="31">
        <v>1</v>
      </c>
      <c r="AS19" s="31">
        <v>9</v>
      </c>
      <c r="AT19" s="32" t="s">
        <v>397</v>
      </c>
      <c r="AU19" s="33">
        <v>110000</v>
      </c>
      <c r="AV19" s="33" t="s">
        <v>339</v>
      </c>
      <c r="AW19" s="33" t="s">
        <v>340</v>
      </c>
      <c r="AX19" s="33">
        <v>1</v>
      </c>
      <c r="AY19" s="99"/>
      <c r="AZ19" s="34">
        <v>16</v>
      </c>
      <c r="BA19" s="58" t="s">
        <v>43</v>
      </c>
      <c r="BB19" s="33">
        <v>70000</v>
      </c>
      <c r="BC19" s="33"/>
      <c r="BD19" s="36">
        <f t="shared" si="3"/>
      </c>
      <c r="BE19" s="37">
        <f t="shared" si="4"/>
      </c>
      <c r="BF19" s="38">
        <f>HLOOKUP(K$24,BI$4:CF$23,17,FALSE)</f>
        <v>0</v>
      </c>
      <c r="BG19" s="33"/>
      <c r="BH19" s="34"/>
      <c r="BJ19" s="30"/>
      <c r="BK19" s="40"/>
      <c r="BL19"/>
      <c r="BM19" s="30"/>
      <c r="BN19" s="6" t="s">
        <v>398</v>
      </c>
      <c r="BO19" s="6" t="s">
        <v>395</v>
      </c>
      <c r="BP19" s="6" t="s">
        <v>399</v>
      </c>
      <c r="BQ19" s="39"/>
      <c r="BR19" s="6" t="s">
        <v>400</v>
      </c>
      <c r="BS19" s="6" t="s">
        <v>394</v>
      </c>
      <c r="BT19" s="30"/>
      <c r="BU19" s="30"/>
      <c r="BV19"/>
      <c r="BW19" s="6" t="s">
        <v>381</v>
      </c>
      <c r="BX19" s="30"/>
      <c r="BY19" s="30"/>
      <c r="BZ19" s="6" t="s">
        <v>401</v>
      </c>
      <c r="CA19" s="6" t="s">
        <v>402</v>
      </c>
      <c r="CB19" s="30"/>
      <c r="CC19" s="6" t="s">
        <v>360</v>
      </c>
      <c r="CD19"/>
      <c r="CE19" s="30"/>
      <c r="CF19" s="6" t="s">
        <v>395</v>
      </c>
      <c r="CG19" s="40"/>
      <c r="CH19" s="29">
        <v>17</v>
      </c>
      <c r="CI19" s="30" t="s">
        <v>266</v>
      </c>
      <c r="CJ19" s="31">
        <v>4</v>
      </c>
      <c r="CK19" s="31">
        <v>5</v>
      </c>
      <c r="CL19" s="31">
        <v>1</v>
      </c>
      <c r="CM19" s="31">
        <v>9</v>
      </c>
      <c r="CN19" s="32" t="s">
        <v>397</v>
      </c>
      <c r="CO19" s="33">
        <v>140000</v>
      </c>
      <c r="CP19" s="99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 t="str">
        <f>IF(AG20&lt;=1,"",VLOOKUP(AG20,BD:BE,2,FALSE))</f>
        <v>Snotling</v>
      </c>
      <c r="F20" s="104">
        <f>IF(E20&lt;&gt;"",VLOOKUP(E20,$AO:$AU,2,FALSE)+R20,"")</f>
        <v>5</v>
      </c>
      <c r="G20" s="104">
        <f>IF(E20&lt;&gt;"",VLOOKUP(E20,$AO:$AU,3,FALSE)+S20,"")</f>
        <v>1</v>
      </c>
      <c r="H20" s="104">
        <f>IF(E20&lt;&gt;"",VLOOKUP(E20,$AO:$AU,4,FALSE)+T20,"")</f>
        <v>3</v>
      </c>
      <c r="I20" s="104">
        <f>IF(E20&lt;&gt;"",VLOOKUP(E20,$AO:$AU,5,FALSE)+U20,"")</f>
        <v>5</v>
      </c>
      <c r="J20" s="105" t="str">
        <f>IF(E20="","",IF(COUNTIF(E5:E20,E20)&gt;VLOOKUP(E20,AO:AX,10,FALSE),"ERRORE! TROPPI GIOCATORI IN QUESTO RUOLO!",VLOOKUP(E20,AO:AU,6,FALSE)))</f>
        <v>Dodge, Right Stuff, Side Step, Stunty, Titchy</v>
      </c>
      <c r="K20" s="106"/>
      <c r="L20" s="107"/>
      <c r="M20" s="107"/>
      <c r="N20" s="108">
        <f t="shared" si="1"/>
      </c>
      <c r="O20" s="108" t="str">
        <f>(IF(E20&lt;&gt;"",VLOOKUP(E20,AO:AW,8,FALSE),""))</f>
        <v>A</v>
      </c>
      <c r="P20" s="108" t="str">
        <f>(IF(E20&lt;&gt;"",VLOOKUP(E20,AO:AW,9,FALSE),""))</f>
        <v>GSP</v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20000</v>
      </c>
      <c r="AE20" s="74"/>
      <c r="AF20" s="19"/>
      <c r="AG20" s="75">
        <v>2</v>
      </c>
      <c r="AH20" s="52">
        <f>VLOOKUP(E20,$AO:$AU,2,FALSE)</f>
        <v>5</v>
      </c>
      <c r="AI20" s="52">
        <f>VLOOKUP(E20,$AO:$AU,3,FALSE)</f>
        <v>1</v>
      </c>
      <c r="AJ20" s="52">
        <f>VLOOKUP(E20,$AO:$AU,4,FALSE)</f>
        <v>3</v>
      </c>
      <c r="AK20" s="52">
        <f>VLOOKUP(E20,$AO:$AU,5,FALSE)</f>
        <v>5</v>
      </c>
      <c r="AL20" s="35">
        <f>(IF(E20&lt;&gt;"",VLOOKUP(E20,AO:AU,7,FALSE),"0")+(Q20*1000))</f>
        <v>20000</v>
      </c>
      <c r="AM20" s="35"/>
      <c r="AN20" s="29">
        <v>18</v>
      </c>
      <c r="AO20" s="30" t="s">
        <v>283</v>
      </c>
      <c r="AP20" s="31">
        <v>5</v>
      </c>
      <c r="AQ20" s="31">
        <v>5</v>
      </c>
      <c r="AR20" s="31">
        <v>2</v>
      </c>
      <c r="AS20" s="31">
        <v>9</v>
      </c>
      <c r="AT20" s="32" t="s">
        <v>403</v>
      </c>
      <c r="AU20" s="33">
        <v>140000</v>
      </c>
      <c r="AV20" s="33" t="s">
        <v>339</v>
      </c>
      <c r="AW20" s="33" t="s">
        <v>340</v>
      </c>
      <c r="AX20" s="33">
        <v>1</v>
      </c>
      <c r="AY20" s="99"/>
      <c r="AZ20" s="34">
        <v>17</v>
      </c>
      <c r="BA20" s="58" t="s">
        <v>44</v>
      </c>
      <c r="BB20" s="33">
        <v>70000</v>
      </c>
      <c r="BC20" s="33"/>
      <c r="BD20" s="36">
        <f t="shared" si="3"/>
      </c>
      <c r="BE20" s="37">
        <f t="shared" si="4"/>
      </c>
      <c r="BF20" s="38">
        <f>HLOOKUP(K$24,BI$4:CF$23,18,FALSE)</f>
        <v>0</v>
      </c>
      <c r="BG20" s="33"/>
      <c r="BH20" s="34"/>
      <c r="BI20" s="6"/>
      <c r="BJ20" s="39"/>
      <c r="BK20" s="40"/>
      <c r="BL20"/>
      <c r="BM20" s="39"/>
      <c r="BN20" s="6" t="s">
        <v>404</v>
      </c>
      <c r="BO20" s="6" t="s">
        <v>400</v>
      </c>
      <c r="BP20" s="39"/>
      <c r="BQ20" s="39"/>
      <c r="BR20" s="39"/>
      <c r="BS20" s="6" t="s">
        <v>355</v>
      </c>
      <c r="BT20" s="30"/>
      <c r="BU20" s="30"/>
      <c r="BV20" s="40"/>
      <c r="BW20" s="40"/>
      <c r="BX20" s="40"/>
      <c r="BY20" s="30"/>
      <c r="BZ20" s="6" t="s">
        <v>399</v>
      </c>
      <c r="CA20" s="6" t="s">
        <v>405</v>
      </c>
      <c r="CB20" s="30"/>
      <c r="CC20" s="39"/>
      <c r="CD20"/>
      <c r="CE20" s="111"/>
      <c r="CF20" s="6" t="s">
        <v>400</v>
      </c>
      <c r="CG20" s="40"/>
      <c r="CH20" s="29">
        <v>18</v>
      </c>
      <c r="CI20" s="30" t="s">
        <v>296</v>
      </c>
      <c r="CJ20" s="31">
        <v>5</v>
      </c>
      <c r="CK20" s="31">
        <v>5</v>
      </c>
      <c r="CL20" s="31">
        <v>2</v>
      </c>
      <c r="CM20" s="31">
        <v>9</v>
      </c>
      <c r="CN20" s="32" t="s">
        <v>403</v>
      </c>
      <c r="CO20" s="33">
        <v>170000</v>
      </c>
      <c r="CP20" s="99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406</v>
      </c>
      <c r="D21" s="112"/>
      <c r="E21" s="112" t="s">
        <v>407</v>
      </c>
      <c r="F21" s="112"/>
      <c r="G21" s="112"/>
      <c r="H21" s="112"/>
      <c r="I21" s="112"/>
      <c r="J21" s="113" t="s">
        <v>408</v>
      </c>
      <c r="K21" s="114">
        <f>ROUNDDOWN((AC28/10000),0)+ROUNDDOWN((SUM(AB5:AB20)/5),0)</f>
        <v>117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409</v>
      </c>
      <c r="AC21" s="118">
        <f>SUM(AD5:AD20)</f>
        <v>840000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5" t="s">
        <v>301</v>
      </c>
      <c r="AP21" s="86">
        <v>5</v>
      </c>
      <c r="AQ21" s="86">
        <v>5</v>
      </c>
      <c r="AR21" s="86">
        <v>2</v>
      </c>
      <c r="AS21" s="86">
        <v>8</v>
      </c>
      <c r="AT21" s="87" t="s">
        <v>279</v>
      </c>
      <c r="AU21" s="88">
        <v>150000</v>
      </c>
      <c r="AV21" s="88" t="s">
        <v>339</v>
      </c>
      <c r="AW21" s="88" t="s">
        <v>340</v>
      </c>
      <c r="AX21" s="88">
        <v>1</v>
      </c>
      <c r="AY21" s="99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410</v>
      </c>
      <c r="BP21" s="39"/>
      <c r="BQ21" s="39"/>
      <c r="BR21" s="39"/>
      <c r="BS21" s="6" t="s">
        <v>396</v>
      </c>
      <c r="BT21" s="39"/>
      <c r="BU21" s="40"/>
      <c r="BV21" s="40"/>
      <c r="BW21" s="40"/>
      <c r="BX21" s="40"/>
      <c r="BY21" s="40"/>
      <c r="BZ21" s="6" t="s">
        <v>411</v>
      </c>
      <c r="CA21" s="40"/>
      <c r="CB21" s="40"/>
      <c r="CC21" s="39"/>
      <c r="CD21" s="39"/>
      <c r="CE21" s="40"/>
      <c r="CF21" s="6" t="s">
        <v>410</v>
      </c>
      <c r="CG21" s="40"/>
      <c r="CH21" s="29">
        <v>19</v>
      </c>
      <c r="CI21" s="85" t="s">
        <v>308</v>
      </c>
      <c r="CJ21" s="86">
        <v>5</v>
      </c>
      <c r="CK21" s="86">
        <v>5</v>
      </c>
      <c r="CL21" s="86">
        <v>2</v>
      </c>
      <c r="CM21" s="86">
        <v>8</v>
      </c>
      <c r="CN21" s="87" t="s">
        <v>279</v>
      </c>
      <c r="CO21" s="88">
        <v>180000</v>
      </c>
      <c r="CP21" s="99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412</v>
      </c>
      <c r="F22" s="120"/>
      <c r="G22" s="120"/>
      <c r="H22" s="120"/>
      <c r="I22" s="120"/>
      <c r="J22" s="121" t="s">
        <v>413</v>
      </c>
      <c r="K22" s="122" t="s">
        <v>414</v>
      </c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415</v>
      </c>
      <c r="V22" s="126">
        <v>3</v>
      </c>
      <c r="W22" s="127" t="s">
        <v>416</v>
      </c>
      <c r="X22" s="128">
        <f>IF(K24&lt;&gt;"",VLOOKUP(K24,BA4:BB27,2,FALSE),0)</f>
        <v>70000</v>
      </c>
      <c r="Y22" s="128"/>
      <c r="Z22" s="128"/>
      <c r="AA22" s="128"/>
      <c r="AB22" s="129" t="s">
        <v>417</v>
      </c>
      <c r="AC22" s="130">
        <f>V22*X22</f>
        <v>210000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61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107</v>
      </c>
      <c r="AW22" s="56" t="s">
        <v>108</v>
      </c>
      <c r="AX22" s="56">
        <v>16</v>
      </c>
      <c r="AY22" s="90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382</v>
      </c>
      <c r="BP22" s="39"/>
      <c r="BQ22" s="39"/>
      <c r="BR22" s="39"/>
      <c r="BS22" s="6" t="s">
        <v>360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84</v>
      </c>
      <c r="CJ22" s="54">
        <v>6</v>
      </c>
      <c r="CK22" s="54">
        <v>3</v>
      </c>
      <c r="CL22" s="54">
        <v>4</v>
      </c>
      <c r="CM22" s="54">
        <v>8</v>
      </c>
      <c r="CN22" s="55" t="s">
        <v>265</v>
      </c>
      <c r="CO22" s="56">
        <v>100000</v>
      </c>
      <c r="CP22" s="90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418</v>
      </c>
      <c r="F23" s="120"/>
      <c r="G23" s="120"/>
      <c r="H23" s="120"/>
      <c r="I23" s="120"/>
      <c r="J23" s="132" t="s">
        <v>419</v>
      </c>
      <c r="K23" s="122" t="s">
        <v>420</v>
      </c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421</v>
      </c>
      <c r="V23" s="136">
        <v>2</v>
      </c>
      <c r="W23" s="137" t="s">
        <v>416</v>
      </c>
      <c r="X23" s="138">
        <v>10000</v>
      </c>
      <c r="Y23" s="138"/>
      <c r="Z23" s="138"/>
      <c r="AA23" s="138"/>
      <c r="AB23" s="139" t="s">
        <v>417</v>
      </c>
      <c r="AC23" s="140">
        <f>V23*X23</f>
        <v>20000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112</v>
      </c>
      <c r="AP23" s="31">
        <v>7</v>
      </c>
      <c r="AQ23" s="31">
        <v>3</v>
      </c>
      <c r="AR23" s="31">
        <v>4</v>
      </c>
      <c r="AS23" s="31">
        <v>7</v>
      </c>
      <c r="AT23" s="32" t="s">
        <v>422</v>
      </c>
      <c r="AU23" s="33">
        <v>80000</v>
      </c>
      <c r="AV23" s="33" t="s">
        <v>281</v>
      </c>
      <c r="AW23" s="33" t="s">
        <v>339</v>
      </c>
      <c r="AX23" s="33">
        <v>2</v>
      </c>
      <c r="AY23" s="90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136</v>
      </c>
      <c r="CJ23" s="31">
        <v>7</v>
      </c>
      <c r="CK23" s="31">
        <v>3</v>
      </c>
      <c r="CL23" s="31">
        <v>4</v>
      </c>
      <c r="CM23" s="31">
        <v>7</v>
      </c>
      <c r="CN23" s="32" t="s">
        <v>423</v>
      </c>
      <c r="CO23" s="33">
        <v>110000</v>
      </c>
      <c r="CP23" s="9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424</v>
      </c>
      <c r="F24" s="120"/>
      <c r="G24" s="120"/>
      <c r="H24" s="120"/>
      <c r="I24" s="120"/>
      <c r="J24" s="132" t="s">
        <v>425</v>
      </c>
      <c r="K24" s="141" t="str">
        <f>VLOOKUP(AH24,AZ4:BA27,2,FALSE)</f>
        <v>Ogre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426</v>
      </c>
      <c r="V24" s="136">
        <v>0</v>
      </c>
      <c r="W24" s="137" t="s">
        <v>416</v>
      </c>
      <c r="X24" s="138">
        <v>10000</v>
      </c>
      <c r="Y24" s="138"/>
      <c r="Z24" s="138"/>
      <c r="AA24" s="138"/>
      <c r="AB24" s="139" t="s">
        <v>417</v>
      </c>
      <c r="AC24" s="140">
        <f>V24*X24</f>
        <v>0</v>
      </c>
      <c r="AD24" s="140"/>
      <c r="AE24" s="50"/>
      <c r="AF24" s="28"/>
      <c r="AG24" s="19"/>
      <c r="AH24" s="75">
        <v>17</v>
      </c>
      <c r="AI24" s="19"/>
      <c r="AJ24" s="19"/>
      <c r="AK24" s="19"/>
      <c r="AL24" s="19"/>
      <c r="AM24" s="19"/>
      <c r="AN24" s="29">
        <v>22</v>
      </c>
      <c r="AO24" s="30" t="s">
        <v>163</v>
      </c>
      <c r="AP24" s="31">
        <v>6</v>
      </c>
      <c r="AQ24" s="31">
        <v>3</v>
      </c>
      <c r="AR24" s="31">
        <v>4</v>
      </c>
      <c r="AS24" s="31">
        <v>7</v>
      </c>
      <c r="AT24" s="32" t="s">
        <v>427</v>
      </c>
      <c r="AU24" s="33">
        <v>90000</v>
      </c>
      <c r="AV24" s="33" t="s">
        <v>107</v>
      </c>
      <c r="AW24" s="33" t="s">
        <v>108</v>
      </c>
      <c r="AX24" s="33">
        <v>2</v>
      </c>
      <c r="AY24" s="90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187</v>
      </c>
      <c r="CJ24" s="31">
        <v>6</v>
      </c>
      <c r="CK24" s="31">
        <v>3</v>
      </c>
      <c r="CL24" s="31">
        <v>4</v>
      </c>
      <c r="CM24" s="31">
        <v>7</v>
      </c>
      <c r="CN24" s="32" t="s">
        <v>428</v>
      </c>
      <c r="CO24" s="33">
        <v>120000</v>
      </c>
      <c r="CP24" s="9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429</v>
      </c>
      <c r="F25" s="120"/>
      <c r="G25" s="120"/>
      <c r="H25" s="120"/>
      <c r="I25" s="120"/>
      <c r="J25" s="142" t="s">
        <v>430</v>
      </c>
      <c r="K25" s="143" t="s">
        <v>431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432</v>
      </c>
      <c r="V25" s="136">
        <v>0</v>
      </c>
      <c r="W25" s="137" t="s">
        <v>416</v>
      </c>
      <c r="X25" s="138">
        <v>10000</v>
      </c>
      <c r="Y25" s="138"/>
      <c r="Z25" s="138"/>
      <c r="AA25" s="138"/>
      <c r="AB25" s="139" t="s">
        <v>417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210</v>
      </c>
      <c r="AP25" s="31">
        <v>7</v>
      </c>
      <c r="AQ25" s="31">
        <v>3</v>
      </c>
      <c r="AR25" s="31">
        <v>4</v>
      </c>
      <c r="AS25" s="31">
        <v>8</v>
      </c>
      <c r="AT25" s="32" t="s">
        <v>433</v>
      </c>
      <c r="AU25" s="33">
        <v>100000</v>
      </c>
      <c r="AV25" s="33" t="s">
        <v>107</v>
      </c>
      <c r="AW25" s="33" t="s">
        <v>108</v>
      </c>
      <c r="AX25" s="33">
        <v>4</v>
      </c>
      <c r="AY25" s="90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232</v>
      </c>
      <c r="CJ25" s="31">
        <v>7</v>
      </c>
      <c r="CK25" s="31">
        <v>3</v>
      </c>
      <c r="CL25" s="31">
        <v>4</v>
      </c>
      <c r="CM25" s="31">
        <v>8</v>
      </c>
      <c r="CN25" s="32" t="s">
        <v>434</v>
      </c>
      <c r="CO25" s="33">
        <v>130000</v>
      </c>
      <c r="CP25" s="9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435</v>
      </c>
      <c r="F26" s="120"/>
      <c r="G26" s="120"/>
      <c r="H26" s="120"/>
      <c r="I26" s="120"/>
      <c r="J26" s="142" t="s">
        <v>436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0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5" t="s">
        <v>251</v>
      </c>
      <c r="AP26" s="86">
        <v>7</v>
      </c>
      <c r="AQ26" s="86">
        <v>3</v>
      </c>
      <c r="AR26" s="86">
        <v>4</v>
      </c>
      <c r="AS26" s="86">
        <v>7</v>
      </c>
      <c r="AT26" s="87" t="s">
        <v>437</v>
      </c>
      <c r="AU26" s="88">
        <v>110000</v>
      </c>
      <c r="AV26" s="88" t="s">
        <v>107</v>
      </c>
      <c r="AW26" s="88" t="s">
        <v>108</v>
      </c>
      <c r="AX26" s="88">
        <v>2</v>
      </c>
      <c r="AY26" s="90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5" t="s">
        <v>267</v>
      </c>
      <c r="CJ26" s="86">
        <v>7</v>
      </c>
      <c r="CK26" s="86">
        <v>3</v>
      </c>
      <c r="CL26" s="86">
        <v>4</v>
      </c>
      <c r="CM26" s="86">
        <v>7</v>
      </c>
      <c r="CN26" s="87" t="s">
        <v>437</v>
      </c>
      <c r="CO26" s="88">
        <v>140000</v>
      </c>
      <c r="CP26" s="9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438</v>
      </c>
      <c r="F27" s="120"/>
      <c r="G27" s="120"/>
      <c r="H27" s="120"/>
      <c r="I27" s="120"/>
      <c r="J27" s="148" t="s">
        <v>439</v>
      </c>
      <c r="K27" s="149">
        <v>80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440</v>
      </c>
      <c r="AC27" s="118">
        <f>SUM(AC22:AC26)</f>
        <v>230000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89" t="s">
        <v>62</v>
      </c>
      <c r="AP27" s="54">
        <v>4</v>
      </c>
      <c r="AQ27" s="54">
        <v>3</v>
      </c>
      <c r="AR27" s="54">
        <v>2</v>
      </c>
      <c r="AS27" s="54">
        <v>9</v>
      </c>
      <c r="AT27" s="55" t="s">
        <v>309</v>
      </c>
      <c r="AU27" s="96">
        <v>70000</v>
      </c>
      <c r="AV27" s="96" t="s">
        <v>158</v>
      </c>
      <c r="AW27" s="96" t="s">
        <v>159</v>
      </c>
      <c r="AX27" s="96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89" t="s">
        <v>85</v>
      </c>
      <c r="CJ27" s="54">
        <v>4</v>
      </c>
      <c r="CK27" s="54">
        <v>3</v>
      </c>
      <c r="CL27" s="54">
        <v>2</v>
      </c>
      <c r="CM27" s="54">
        <v>9</v>
      </c>
      <c r="CN27" s="55" t="s">
        <v>324</v>
      </c>
      <c r="CO27" s="96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441</v>
      </c>
      <c r="D28" s="150"/>
      <c r="E28" s="151" t="s">
        <v>442</v>
      </c>
      <c r="F28" s="151"/>
      <c r="G28" s="151"/>
      <c r="H28" s="151"/>
      <c r="I28" s="151"/>
      <c r="J28" s="152" t="s">
        <v>443</v>
      </c>
      <c r="K28" s="153" t="s">
        <v>444</v>
      </c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445</v>
      </c>
      <c r="AC28" s="154">
        <f>AC21+AC27</f>
        <v>1070000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1" t="s">
        <v>113</v>
      </c>
      <c r="AP28" s="31">
        <v>6</v>
      </c>
      <c r="AQ28" s="31">
        <v>3</v>
      </c>
      <c r="AR28" s="31">
        <v>3</v>
      </c>
      <c r="AS28" s="31">
        <v>8</v>
      </c>
      <c r="AT28" s="32" t="s">
        <v>446</v>
      </c>
      <c r="AU28" s="98">
        <v>80000</v>
      </c>
      <c r="AV28" s="98" t="s">
        <v>56</v>
      </c>
      <c r="AW28" s="98" t="s">
        <v>57</v>
      </c>
      <c r="AX28" s="98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1" t="s">
        <v>137</v>
      </c>
      <c r="CJ28" s="31">
        <v>6</v>
      </c>
      <c r="CK28" s="31">
        <v>3</v>
      </c>
      <c r="CL28" s="31">
        <v>3</v>
      </c>
      <c r="CM28" s="31">
        <v>8</v>
      </c>
      <c r="CN28" s="32" t="s">
        <v>447</v>
      </c>
      <c r="CO28" s="98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1" t="s">
        <v>164</v>
      </c>
      <c r="AP29" s="97">
        <v>5</v>
      </c>
      <c r="AQ29" s="97">
        <v>3</v>
      </c>
      <c r="AR29" s="97">
        <v>3</v>
      </c>
      <c r="AS29" s="97">
        <v>9</v>
      </c>
      <c r="AT29" s="32" t="s">
        <v>448</v>
      </c>
      <c r="AU29" s="98">
        <v>80000</v>
      </c>
      <c r="AV29" s="98" t="s">
        <v>158</v>
      </c>
      <c r="AW29" s="98" t="s">
        <v>159</v>
      </c>
      <c r="AX29" s="98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1" t="s">
        <v>188</v>
      </c>
      <c r="CJ29" s="97">
        <v>5</v>
      </c>
      <c r="CK29" s="97">
        <v>3</v>
      </c>
      <c r="CL29" s="97">
        <v>3</v>
      </c>
      <c r="CM29" s="97">
        <v>9</v>
      </c>
      <c r="CN29" s="32" t="s">
        <v>449</v>
      </c>
      <c r="CO29" s="98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1" t="s">
        <v>211</v>
      </c>
      <c r="AP30" s="97">
        <v>5</v>
      </c>
      <c r="AQ30" s="97">
        <v>3</v>
      </c>
      <c r="AR30" s="97">
        <v>2</v>
      </c>
      <c r="AS30" s="97">
        <v>8</v>
      </c>
      <c r="AT30" s="32" t="s">
        <v>450</v>
      </c>
      <c r="AU30" s="98">
        <v>90000</v>
      </c>
      <c r="AV30" s="98" t="s">
        <v>158</v>
      </c>
      <c r="AW30" s="98" t="s">
        <v>159</v>
      </c>
      <c r="AX30" s="98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1" t="s">
        <v>233</v>
      </c>
      <c r="CJ30" s="97">
        <v>5</v>
      </c>
      <c r="CK30" s="97">
        <v>3</v>
      </c>
      <c r="CL30" s="97">
        <v>2</v>
      </c>
      <c r="CM30" s="97">
        <v>8</v>
      </c>
      <c r="CN30" s="32" t="s">
        <v>451</v>
      </c>
      <c r="CO30" s="98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252</v>
      </c>
      <c r="AP31" s="168">
        <v>4</v>
      </c>
      <c r="AQ31" s="168">
        <v>7</v>
      </c>
      <c r="AR31" s="168">
        <v>1</v>
      </c>
      <c r="AS31" s="168">
        <v>10</v>
      </c>
      <c r="AT31" s="87" t="s">
        <v>452</v>
      </c>
      <c r="AU31" s="169">
        <v>160000</v>
      </c>
      <c r="AV31" s="169" t="s">
        <v>339</v>
      </c>
      <c r="AW31" s="169" t="s">
        <v>281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268</v>
      </c>
      <c r="CJ31" s="168">
        <v>4</v>
      </c>
      <c r="CK31" s="168">
        <v>7</v>
      </c>
      <c r="CL31" s="168">
        <v>1</v>
      </c>
      <c r="CM31" s="168">
        <v>10</v>
      </c>
      <c r="CN31" s="87" t="s">
        <v>452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453</v>
      </c>
      <c r="D32" s="171"/>
      <c r="E32" s="171"/>
      <c r="F32" s="171"/>
      <c r="G32" s="171"/>
      <c r="H32" s="171"/>
      <c r="I32" s="171"/>
      <c r="J32" s="171"/>
      <c r="K32" s="171"/>
      <c r="L32" s="171" t="s">
        <v>454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63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107</v>
      </c>
      <c r="AW32" s="56" t="s">
        <v>108</v>
      </c>
      <c r="AX32" s="56">
        <v>16</v>
      </c>
      <c r="AY32" s="90" t="s">
        <v>34</v>
      </c>
      <c r="AZ32" s="34"/>
      <c r="BA32" s="35"/>
      <c r="BB32" s="33"/>
      <c r="BC32" s="33"/>
      <c r="CG32" s="40"/>
      <c r="CH32" s="29">
        <v>30</v>
      </c>
      <c r="CI32" s="53" t="s">
        <v>86</v>
      </c>
      <c r="CJ32" s="54">
        <v>6</v>
      </c>
      <c r="CK32" s="54">
        <v>3</v>
      </c>
      <c r="CL32" s="54">
        <v>4</v>
      </c>
      <c r="CM32" s="54">
        <v>7</v>
      </c>
      <c r="CN32" s="55" t="s">
        <v>265</v>
      </c>
      <c r="CO32" s="56">
        <v>90000</v>
      </c>
      <c r="CP32" s="90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8">
        <f>IF(E33&lt;&gt;"",VLOOKUP(E33,$CI:$CO,2,FALSE),"")</f>
      </c>
      <c r="G33" s="78">
        <f>IF(E33&lt;&gt;"",VLOOKUP(E33,$CI:$CO,3,FALSE),"")</f>
      </c>
      <c r="H33" s="78">
        <f>IF(E33&lt;&gt;"",VLOOKUP(E33,$CI:$CO,4,FALSE),"")</f>
      </c>
      <c r="I33" s="78">
        <f>IF(E33&lt;&gt;"",VLOOKUP(E33,$CI:$CO,5,FALSE),"")</f>
      </c>
      <c r="J33" s="64">
        <f>IF(E33="","",VLOOKUP(E33,CI:CO,6,FALSE))</f>
        <v>0</v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455</v>
      </c>
      <c r="V33" s="173">
        <v>0</v>
      </c>
      <c r="W33" s="174" t="s">
        <v>416</v>
      </c>
      <c r="X33" s="128">
        <v>50000</v>
      </c>
      <c r="Y33" s="128"/>
      <c r="Z33" s="128"/>
      <c r="AA33" s="128"/>
      <c r="AB33" s="175" t="s">
        <v>417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114</v>
      </c>
      <c r="AP33" s="31">
        <v>6</v>
      </c>
      <c r="AQ33" s="31">
        <v>3</v>
      </c>
      <c r="AR33" s="31">
        <v>4</v>
      </c>
      <c r="AS33" s="31">
        <v>7</v>
      </c>
      <c r="AT33" s="32" t="s">
        <v>456</v>
      </c>
      <c r="AU33" s="33">
        <v>70000</v>
      </c>
      <c r="AV33" s="33" t="s">
        <v>281</v>
      </c>
      <c r="AW33" s="33" t="s">
        <v>339</v>
      </c>
      <c r="AX33" s="33">
        <v>2</v>
      </c>
      <c r="AY33" s="90"/>
      <c r="AZ33" s="34"/>
      <c r="BA33" s="35"/>
      <c r="BB33" s="33"/>
      <c r="BC33" s="33"/>
      <c r="CG33" s="40"/>
      <c r="CH33" s="29">
        <v>31</v>
      </c>
      <c r="CI33" s="30" t="s">
        <v>138</v>
      </c>
      <c r="CJ33" s="31">
        <v>6</v>
      </c>
      <c r="CK33" s="31">
        <v>3</v>
      </c>
      <c r="CL33" s="31">
        <v>4</v>
      </c>
      <c r="CM33" s="31">
        <v>7</v>
      </c>
      <c r="CN33" s="32" t="s">
        <v>457</v>
      </c>
      <c r="CO33" s="33">
        <v>100000</v>
      </c>
      <c r="CP33" s="9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7">
        <f>IF(AG34&lt;=1,"",VLOOKUP(AG34,CR:CS,2,FALSE))</f>
      </c>
      <c r="F34" s="78">
        <f>IF(E34&lt;&gt;"",VLOOKUP(E34,$CI:$CO,2,FALSE),"")</f>
      </c>
      <c r="G34" s="78">
        <f>IF(E34&lt;&gt;"",VLOOKUP(E34,$CI:$CO,3,FALSE),"")</f>
      </c>
      <c r="H34" s="78">
        <f>IF(E34&lt;&gt;"",VLOOKUP(E34,$CI:$CO,4,FALSE),"")</f>
      </c>
      <c r="I34" s="78">
        <f>IF(E34&lt;&gt;"",VLOOKUP(E34,$CI:$CO,5,FALSE),"")</f>
      </c>
      <c r="J34" s="79">
        <f>IF(E34="","",VLOOKUP(E34,CI:CO,6,FALSE))</f>
        <v>0</v>
      </c>
      <c r="K34" s="80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458</v>
      </c>
      <c r="V34" s="136">
        <v>0</v>
      </c>
      <c r="W34" s="137" t="s">
        <v>416</v>
      </c>
      <c r="X34" s="138">
        <f>IF(K24="Goblin",50000,100000)</f>
        <v>100000</v>
      </c>
      <c r="Y34" s="138"/>
      <c r="Z34" s="138"/>
      <c r="AA34" s="138"/>
      <c r="AB34" s="139" t="s">
        <v>417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165</v>
      </c>
      <c r="AP34" s="31">
        <v>8</v>
      </c>
      <c r="AQ34" s="31">
        <v>3</v>
      </c>
      <c r="AR34" s="31">
        <v>4</v>
      </c>
      <c r="AS34" s="31">
        <v>7</v>
      </c>
      <c r="AT34" s="32" t="s">
        <v>459</v>
      </c>
      <c r="AU34" s="33">
        <v>100000</v>
      </c>
      <c r="AV34" s="33" t="s">
        <v>107</v>
      </c>
      <c r="AW34" s="33" t="s">
        <v>108</v>
      </c>
      <c r="AX34" s="33">
        <v>4</v>
      </c>
      <c r="AY34" s="90"/>
      <c r="AZ34" s="34"/>
      <c r="BA34" s="35"/>
      <c r="BB34" s="33"/>
      <c r="BC34" s="33"/>
      <c r="CH34" s="29">
        <v>32</v>
      </c>
      <c r="CI34" s="30" t="s">
        <v>189</v>
      </c>
      <c r="CJ34" s="31">
        <v>8</v>
      </c>
      <c r="CK34" s="31">
        <v>3</v>
      </c>
      <c r="CL34" s="31">
        <v>4</v>
      </c>
      <c r="CM34" s="31">
        <v>7</v>
      </c>
      <c r="CN34" s="32" t="s">
        <v>460</v>
      </c>
      <c r="CO34" s="33">
        <v>130000</v>
      </c>
      <c r="CP34" s="90"/>
    </row>
    <row r="35" spans="2:94" ht="18" customHeight="1">
      <c r="B35" s="170"/>
      <c r="C35" s="76"/>
      <c r="D35" s="178" t="str">
        <f t="shared" si="7"/>
        <v>0</v>
      </c>
      <c r="E35" s="77">
        <f>IF(AG35&lt;=1,"",VLOOKUP(AG35,CR:CS,2,FALSE))</f>
      </c>
      <c r="F35" s="78">
        <f>IF(E35&lt;&gt;"",VLOOKUP(E35,$CI:$CO,2,FALSE),"")</f>
      </c>
      <c r="G35" s="78">
        <f>IF(E35&lt;&gt;"",VLOOKUP(E35,$CI:$CO,3,FALSE),"")</f>
      </c>
      <c r="H35" s="78">
        <f>IF(E35&lt;&gt;"",VLOOKUP(E35,$CI:$CO,4,FALSE),"")</f>
      </c>
      <c r="I35" s="78">
        <f>IF(E35&lt;&gt;"",VLOOKUP(E35,$CI:$CO,5,FALSE),"")</f>
      </c>
      <c r="J35" s="79">
        <f>IF(E35="","",VLOOKUP(E35,CI:CO,6,FALSE))</f>
        <v>0</v>
      </c>
      <c r="K35" s="80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461</v>
      </c>
      <c r="V35" s="136">
        <v>0</v>
      </c>
      <c r="W35" s="137" t="s">
        <v>416</v>
      </c>
      <c r="X35" s="138">
        <v>100000</v>
      </c>
      <c r="Y35" s="138"/>
      <c r="Z35" s="138"/>
      <c r="AA35" s="138"/>
      <c r="AB35" s="139" t="s">
        <v>417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5" t="s">
        <v>212</v>
      </c>
      <c r="AP35" s="86">
        <v>7</v>
      </c>
      <c r="AQ35" s="86">
        <v>3</v>
      </c>
      <c r="AR35" s="86">
        <v>4</v>
      </c>
      <c r="AS35" s="86">
        <v>8</v>
      </c>
      <c r="AT35" s="87" t="s">
        <v>462</v>
      </c>
      <c r="AU35" s="88">
        <v>110000</v>
      </c>
      <c r="AV35" s="88" t="s">
        <v>107</v>
      </c>
      <c r="AW35" s="88" t="s">
        <v>108</v>
      </c>
      <c r="AX35" s="88">
        <v>2</v>
      </c>
      <c r="AY35" s="90"/>
      <c r="AZ35" s="34"/>
      <c r="BA35" s="32"/>
      <c r="BB35" s="33"/>
      <c r="BC35" s="33"/>
      <c r="CH35" s="29">
        <v>33</v>
      </c>
      <c r="CI35" s="85" t="s">
        <v>234</v>
      </c>
      <c r="CJ35" s="86">
        <v>7</v>
      </c>
      <c r="CK35" s="86">
        <v>3</v>
      </c>
      <c r="CL35" s="86">
        <v>4</v>
      </c>
      <c r="CM35" s="86">
        <v>8</v>
      </c>
      <c r="CN35" s="87" t="s">
        <v>463</v>
      </c>
      <c r="CO35" s="88">
        <v>140000</v>
      </c>
      <c r="CP35" s="90"/>
    </row>
    <row r="36" spans="2:94" ht="18" customHeight="1">
      <c r="B36" s="170"/>
      <c r="C36" s="76"/>
      <c r="D36" s="178" t="str">
        <f t="shared" si="7"/>
        <v>0</v>
      </c>
      <c r="E36" s="77">
        <f>IF(AG36&lt;=1,"",VLOOKUP(AG36,CR:CS,2,FALSE))</f>
      </c>
      <c r="F36" s="78">
        <f>IF(E36&lt;&gt;"",VLOOKUP(E36,$CI:$CO,2,FALSE),"")</f>
      </c>
      <c r="G36" s="78">
        <f>IF(E36&lt;&gt;"",VLOOKUP(E36,$CI:$CO,3,FALSE),"")</f>
      </c>
      <c r="H36" s="78">
        <f>IF(E36&lt;&gt;"",VLOOKUP(E36,$CI:$CO,4,FALSE),"")</f>
      </c>
      <c r="I36" s="78">
        <f>IF(E36&lt;&gt;"",VLOOKUP(E36,$CI:$CO,5,FALSE),"")</f>
      </c>
      <c r="J36" s="79">
        <f>IF(E36="","",VLOOKUP(E36,CI:CO,6,FALSE))</f>
        <v>0</v>
      </c>
      <c r="K36" s="80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464</v>
      </c>
      <c r="V36" s="136">
        <v>0</v>
      </c>
      <c r="W36" s="137" t="s">
        <v>416</v>
      </c>
      <c r="X36" s="138">
        <f>IF(K24="Halfling",100000,300000)</f>
        <v>300000</v>
      </c>
      <c r="Y36" s="138"/>
      <c r="Z36" s="138"/>
      <c r="AA36" s="138"/>
      <c r="AB36" s="139" t="s">
        <v>417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465</v>
      </c>
      <c r="AU36" s="56">
        <v>40000</v>
      </c>
      <c r="AV36" s="56" t="s">
        <v>348</v>
      </c>
      <c r="AW36" s="56" t="s">
        <v>363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87</v>
      </c>
      <c r="CJ36" s="54">
        <v>6</v>
      </c>
      <c r="CK36" s="54">
        <v>2</v>
      </c>
      <c r="CL36" s="54">
        <v>3</v>
      </c>
      <c r="CM36" s="54">
        <v>7</v>
      </c>
      <c r="CN36" s="55" t="s">
        <v>466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7">
        <f>IF(AG37&lt;=1,"",VLOOKUP(AG37,CR:CS,2,FALSE))</f>
      </c>
      <c r="F37" s="78">
        <f>IF(E37&lt;&gt;"",VLOOKUP(E37,$CI:$CO,2,FALSE),"")</f>
      </c>
      <c r="G37" s="78">
        <f>IF(E37&lt;&gt;"",VLOOKUP(E37,$CI:$CO,3,FALSE),"")</f>
      </c>
      <c r="H37" s="78">
        <f>IF(E37&lt;&gt;"",VLOOKUP(E37,$CI:$CO,4,FALSE),"")</f>
      </c>
      <c r="I37" s="78">
        <f>IF(E37&lt;&gt;"",VLOOKUP(E37,$CI:$CO,5,FALSE),"")</f>
      </c>
      <c r="J37" s="79">
        <f>IF(E37="","",VLOOKUP(E37,CI:CO,6,FALSE))</f>
        <v>0</v>
      </c>
      <c r="K37" s="80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115</v>
      </c>
      <c r="AP37" s="31">
        <v>6</v>
      </c>
      <c r="AQ37" s="31">
        <v>2</v>
      </c>
      <c r="AR37" s="31">
        <v>3</v>
      </c>
      <c r="AS37" s="31">
        <v>7</v>
      </c>
      <c r="AT37" s="32" t="s">
        <v>467</v>
      </c>
      <c r="AU37" s="33">
        <v>40000</v>
      </c>
      <c r="AV37" s="33" t="s">
        <v>348</v>
      </c>
      <c r="AW37" s="33" t="s">
        <v>363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139</v>
      </c>
      <c r="CJ37" s="31">
        <v>6</v>
      </c>
      <c r="CK37" s="31">
        <v>2</v>
      </c>
      <c r="CL37" s="31">
        <v>3</v>
      </c>
      <c r="CM37" s="31">
        <v>7</v>
      </c>
      <c r="CN37" s="32" t="s">
        <v>468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7">
        <f>IF(AG38&lt;=1,"",VLOOKUP(AG38,CR:CS,2,FALSE))</f>
      </c>
      <c r="F38" s="78">
        <f>IF(E38&lt;&gt;"",VLOOKUP(E38,$CI:$CO,2,FALSE),"")</f>
      </c>
      <c r="G38" s="78">
        <f>IF(E38&lt;&gt;"",VLOOKUP(E38,$CI:$CO,3,FALSE),"")</f>
      </c>
      <c r="H38" s="78">
        <f>IF(E38&lt;&gt;"",VLOOKUP(E38,$CI:$CO,4,FALSE),"")</f>
      </c>
      <c r="I38" s="78">
        <f>IF(E38&lt;&gt;"",VLOOKUP(E38,$CI:$CO,5,FALSE),"")</f>
      </c>
      <c r="J38" s="79">
        <f>IF(E38="","",VLOOKUP(E38,CI:CO,6,FALSE))</f>
        <v>0</v>
      </c>
      <c r="K38" s="80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166</v>
      </c>
      <c r="AP38" s="31">
        <v>6</v>
      </c>
      <c r="AQ38" s="31">
        <v>2</v>
      </c>
      <c r="AR38" s="31">
        <v>3</v>
      </c>
      <c r="AS38" s="31">
        <v>7</v>
      </c>
      <c r="AT38" s="32" t="s">
        <v>469</v>
      </c>
      <c r="AU38" s="33">
        <v>40000</v>
      </c>
      <c r="AV38" s="33" t="s">
        <v>348</v>
      </c>
      <c r="AW38" s="33" t="s">
        <v>363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190</v>
      </c>
      <c r="CJ38" s="31">
        <v>6</v>
      </c>
      <c r="CK38" s="31">
        <v>2</v>
      </c>
      <c r="CL38" s="31">
        <v>3</v>
      </c>
      <c r="CM38" s="31">
        <v>7</v>
      </c>
      <c r="CN38" s="32" t="s">
        <v>470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7">
        <f>IF(AG39&lt;=1,"",VLOOKUP(AG39,CR:CS,2,FALSE))</f>
      </c>
      <c r="F39" s="78">
        <f>IF(E39&lt;&gt;"",VLOOKUP(E39,$CI:$CO,2,FALSE),"")</f>
      </c>
      <c r="G39" s="78">
        <f>IF(E39&lt;&gt;"",VLOOKUP(E39,$CI:$CO,3,FALSE),"")</f>
      </c>
      <c r="H39" s="78">
        <f>IF(E39&lt;&gt;"",VLOOKUP(E39,$CI:$CO,4,FALSE),"")</f>
      </c>
      <c r="I39" s="78">
        <f>IF(E39&lt;&gt;"",VLOOKUP(E39,$CI:$CO,5,FALSE),"")</f>
      </c>
      <c r="J39" s="79">
        <f>IF(E39="","",VLOOKUP(E39,CI:CO,6,FALSE))</f>
        <v>0</v>
      </c>
      <c r="K39" s="80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471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213</v>
      </c>
      <c r="AP39" s="31">
        <v>3</v>
      </c>
      <c r="AQ39" s="31">
        <v>7</v>
      </c>
      <c r="AR39" s="31">
        <v>3</v>
      </c>
      <c r="AS39" s="31">
        <v>7</v>
      </c>
      <c r="AT39" s="32" t="s">
        <v>472</v>
      </c>
      <c r="AU39" s="33">
        <v>70000</v>
      </c>
      <c r="AV39" s="33" t="s">
        <v>339</v>
      </c>
      <c r="AW39" s="33" t="s">
        <v>281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235</v>
      </c>
      <c r="CJ39" s="31">
        <v>3</v>
      </c>
      <c r="CK39" s="31">
        <v>7</v>
      </c>
      <c r="CL39" s="31">
        <v>3</v>
      </c>
      <c r="CM39" s="31">
        <v>7</v>
      </c>
      <c r="CN39" s="32" t="s">
        <v>473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  <v>0</v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474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254</v>
      </c>
      <c r="AP40" s="31">
        <v>7</v>
      </c>
      <c r="AQ40" s="31">
        <v>2</v>
      </c>
      <c r="AR40" s="31">
        <v>3</v>
      </c>
      <c r="AS40" s="31">
        <v>7</v>
      </c>
      <c r="AT40" s="32" t="s">
        <v>475</v>
      </c>
      <c r="AU40" s="33">
        <v>70000</v>
      </c>
      <c r="AV40" s="33" t="s">
        <v>348</v>
      </c>
      <c r="AW40" s="33" t="s">
        <v>363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2"/>
      <c r="BM40" s="93"/>
      <c r="BN40" s="30"/>
      <c r="BO40" s="30"/>
      <c r="BP40" s="30"/>
      <c r="BQ40" s="30"/>
      <c r="BR40" s="94"/>
      <c r="BS40" s="92"/>
      <c r="BT40" s="30"/>
      <c r="BU40" s="30"/>
      <c r="BV40" s="94"/>
      <c r="BW40" s="30"/>
      <c r="BX40" s="30"/>
      <c r="BY40" s="30"/>
      <c r="BZ40" s="30"/>
      <c r="CA40" s="30"/>
      <c r="CB40" s="30"/>
      <c r="CC40" s="94"/>
      <c r="CD40" s="30"/>
      <c r="CE40" s="30"/>
      <c r="CF40" s="30"/>
      <c r="CH40" s="29">
        <v>38</v>
      </c>
      <c r="CI40" s="30" t="s">
        <v>269</v>
      </c>
      <c r="CJ40" s="31">
        <v>7</v>
      </c>
      <c r="CK40" s="31">
        <v>2</v>
      </c>
      <c r="CL40" s="31">
        <v>3</v>
      </c>
      <c r="CM40" s="31">
        <v>7</v>
      </c>
      <c r="CN40" s="32" t="s">
        <v>476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5" t="s">
        <v>286</v>
      </c>
      <c r="AP41" s="86">
        <v>4</v>
      </c>
      <c r="AQ41" s="86">
        <v>5</v>
      </c>
      <c r="AR41" s="86">
        <v>1</v>
      </c>
      <c r="AS41" s="86">
        <v>9</v>
      </c>
      <c r="AT41" s="87" t="s">
        <v>397</v>
      </c>
      <c r="AU41" s="88">
        <v>110000</v>
      </c>
      <c r="AV41" s="88" t="s">
        <v>339</v>
      </c>
      <c r="AW41" s="88" t="s">
        <v>281</v>
      </c>
      <c r="AX41" s="88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2"/>
      <c r="BK41" s="30"/>
      <c r="BL41" s="30"/>
      <c r="BM41" s="94"/>
      <c r="BN41" s="30"/>
      <c r="BO41" s="30"/>
      <c r="BP41" s="30"/>
      <c r="BQ41" s="91"/>
      <c r="BR41" s="30"/>
      <c r="BS41" s="30"/>
      <c r="BT41" s="30"/>
      <c r="BU41" s="30"/>
      <c r="BV41" s="30"/>
      <c r="BW41" s="94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5" t="s">
        <v>297</v>
      </c>
      <c r="CJ41" s="86">
        <v>4</v>
      </c>
      <c r="CK41" s="86">
        <v>5</v>
      </c>
      <c r="CL41" s="86">
        <v>1</v>
      </c>
      <c r="CM41" s="86">
        <v>9</v>
      </c>
      <c r="CN41" s="87" t="s">
        <v>397</v>
      </c>
      <c r="CO41" s="88">
        <v>140000</v>
      </c>
      <c r="CP41" s="57"/>
    </row>
    <row r="42" spans="39:94" ht="9" customHeight="1">
      <c r="AM42" s="202"/>
      <c r="AN42" s="29">
        <v>40</v>
      </c>
      <c r="AO42" s="89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465</v>
      </c>
      <c r="AU42" s="56">
        <v>30000</v>
      </c>
      <c r="AV42" s="56" t="s">
        <v>348</v>
      </c>
      <c r="AW42" s="56" t="s">
        <v>363</v>
      </c>
      <c r="AX42" s="56">
        <v>16</v>
      </c>
      <c r="AY42" s="90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4"/>
      <c r="BP42" s="30"/>
      <c r="BQ42" s="6"/>
      <c r="BR42" s="30"/>
      <c r="BS42" s="30"/>
      <c r="BT42" s="30"/>
      <c r="BU42" s="30"/>
      <c r="BV42" s="30"/>
      <c r="BW42" s="30"/>
      <c r="BX42" s="92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89" t="s">
        <v>88</v>
      </c>
      <c r="CJ42" s="54">
        <v>5</v>
      </c>
      <c r="CK42" s="54">
        <v>2</v>
      </c>
      <c r="CL42" s="54">
        <v>3</v>
      </c>
      <c r="CM42" s="54">
        <v>6</v>
      </c>
      <c r="CN42" s="55" t="s">
        <v>466</v>
      </c>
      <c r="CO42" s="56">
        <v>60000</v>
      </c>
      <c r="CP42" s="90" t="s">
        <v>36</v>
      </c>
    </row>
    <row r="43" spans="33:94" ht="12.75" customHeight="1" hidden="1">
      <c r="AG43" s="202" t="s">
        <v>477</v>
      </c>
      <c r="AH43" s="202" t="s">
        <v>478</v>
      </c>
      <c r="AI43" s="202" t="s">
        <v>479</v>
      </c>
      <c r="AJ43" s="202" t="s">
        <v>480</v>
      </c>
      <c r="AK43" s="202" t="s">
        <v>481</v>
      </c>
      <c r="AL43" s="202" t="s">
        <v>482</v>
      </c>
      <c r="AM43" s="203"/>
      <c r="AN43" s="29">
        <v>41</v>
      </c>
      <c r="AO43" s="85" t="s">
        <v>116</v>
      </c>
      <c r="AP43" s="86">
        <v>2</v>
      </c>
      <c r="AQ43" s="86">
        <v>6</v>
      </c>
      <c r="AR43" s="86">
        <v>1</v>
      </c>
      <c r="AS43" s="86">
        <v>10</v>
      </c>
      <c r="AT43" s="87" t="s">
        <v>483</v>
      </c>
      <c r="AU43" s="88">
        <v>120000</v>
      </c>
      <c r="AV43" s="88" t="s">
        <v>339</v>
      </c>
      <c r="AW43" s="88" t="s">
        <v>281</v>
      </c>
      <c r="AX43" s="88">
        <v>2</v>
      </c>
      <c r="AY43" s="90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1"/>
      <c r="BJ43" s="91"/>
      <c r="BK43" s="91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5" t="s">
        <v>140</v>
      </c>
      <c r="CJ43" s="86">
        <v>2</v>
      </c>
      <c r="CK43" s="86">
        <v>6</v>
      </c>
      <c r="CL43" s="86">
        <v>1</v>
      </c>
      <c r="CM43" s="86">
        <v>10</v>
      </c>
      <c r="CN43" s="87" t="s">
        <v>484</v>
      </c>
      <c r="CO43" s="88">
        <v>150000</v>
      </c>
      <c r="CP43" s="90"/>
    </row>
    <row r="44" spans="33:94" ht="12.75" customHeight="1" hidden="1">
      <c r="AG44" s="203" t="s">
        <v>485</v>
      </c>
      <c r="AH44" s="203" t="s">
        <v>486</v>
      </c>
      <c r="AI44" s="203" t="s">
        <v>487</v>
      </c>
      <c r="AJ44" s="203" t="s">
        <v>488</v>
      </c>
      <c r="AK44" s="203" t="s">
        <v>489</v>
      </c>
      <c r="AL44" s="203" t="s">
        <v>490</v>
      </c>
      <c r="AM44" s="203"/>
      <c r="AN44" s="29">
        <v>42</v>
      </c>
      <c r="AO44" s="53" t="s">
        <v>64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107</v>
      </c>
      <c r="AW44" s="56" t="s">
        <v>108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1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89</v>
      </c>
      <c r="CJ44" s="54">
        <v>6</v>
      </c>
      <c r="CK44" s="54">
        <v>3</v>
      </c>
      <c r="CL44" s="54">
        <v>4</v>
      </c>
      <c r="CM44" s="54">
        <v>8</v>
      </c>
      <c r="CN44" s="55" t="s">
        <v>265</v>
      </c>
      <c r="CO44" s="56">
        <v>100000</v>
      </c>
      <c r="CP44" s="57" t="s">
        <v>37</v>
      </c>
    </row>
    <row r="45" spans="33:94" ht="12.75" customHeight="1" hidden="1">
      <c r="AG45" s="203" t="s">
        <v>491</v>
      </c>
      <c r="AH45" s="203" t="s">
        <v>492</v>
      </c>
      <c r="AI45" s="203" t="s">
        <v>493</v>
      </c>
      <c r="AJ45" s="203" t="s">
        <v>494</v>
      </c>
      <c r="AK45" s="203" t="s">
        <v>495</v>
      </c>
      <c r="AL45" s="203" t="s">
        <v>379</v>
      </c>
      <c r="AM45" s="203"/>
      <c r="AN45" s="29">
        <v>43</v>
      </c>
      <c r="AO45" s="30" t="s">
        <v>117</v>
      </c>
      <c r="AP45" s="31">
        <v>6</v>
      </c>
      <c r="AQ45" s="31">
        <v>3</v>
      </c>
      <c r="AR45" s="31">
        <v>4</v>
      </c>
      <c r="AS45" s="31">
        <v>8</v>
      </c>
      <c r="AT45" s="32" t="s">
        <v>496</v>
      </c>
      <c r="AU45" s="33">
        <v>90000</v>
      </c>
      <c r="AV45" s="33" t="s">
        <v>281</v>
      </c>
      <c r="AW45" s="33" t="s">
        <v>339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1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141</v>
      </c>
      <c r="CJ45" s="31">
        <v>6</v>
      </c>
      <c r="CK45" s="31">
        <v>3</v>
      </c>
      <c r="CL45" s="31">
        <v>4</v>
      </c>
      <c r="CM45" s="31">
        <v>8</v>
      </c>
      <c r="CN45" s="32" t="s">
        <v>497</v>
      </c>
      <c r="CO45" s="33">
        <v>120000</v>
      </c>
      <c r="CP45" s="57"/>
    </row>
    <row r="46" spans="33:94" ht="12.75" customHeight="1" hidden="1">
      <c r="AG46" s="203" t="s">
        <v>498</v>
      </c>
      <c r="AH46" s="203" t="s">
        <v>499</v>
      </c>
      <c r="AI46" s="203" t="s">
        <v>500</v>
      </c>
      <c r="AJ46" s="203" t="s">
        <v>501</v>
      </c>
      <c r="AK46" s="203" t="s">
        <v>502</v>
      </c>
      <c r="AL46" s="203" t="s">
        <v>503</v>
      </c>
      <c r="AM46" s="203"/>
      <c r="AN46" s="29">
        <v>44</v>
      </c>
      <c r="AO46" s="30" t="s">
        <v>168</v>
      </c>
      <c r="AP46" s="31">
        <v>8</v>
      </c>
      <c r="AQ46" s="31">
        <v>3</v>
      </c>
      <c r="AR46" s="31">
        <v>4</v>
      </c>
      <c r="AS46" s="31">
        <v>7</v>
      </c>
      <c r="AT46" s="32" t="s">
        <v>504</v>
      </c>
      <c r="AU46" s="33">
        <v>90000</v>
      </c>
      <c r="AV46" s="33" t="s">
        <v>107</v>
      </c>
      <c r="AW46" s="33" t="s">
        <v>108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191</v>
      </c>
      <c r="CJ46" s="31">
        <v>8</v>
      </c>
      <c r="CK46" s="31">
        <v>3</v>
      </c>
      <c r="CL46" s="31">
        <v>4</v>
      </c>
      <c r="CM46" s="31">
        <v>7</v>
      </c>
      <c r="CN46" s="32" t="s">
        <v>505</v>
      </c>
      <c r="CO46" s="33">
        <v>120000</v>
      </c>
      <c r="CP46" s="57"/>
    </row>
    <row r="47" spans="33:94" ht="12.75" customHeight="1" hidden="1">
      <c r="AG47" s="203" t="s">
        <v>506</v>
      </c>
      <c r="AH47" s="203" t="s">
        <v>507</v>
      </c>
      <c r="AI47" s="203" t="s">
        <v>508</v>
      </c>
      <c r="AJ47" s="203" t="s">
        <v>509</v>
      </c>
      <c r="AK47" s="203" t="s">
        <v>510</v>
      </c>
      <c r="AL47" s="203" t="s">
        <v>511</v>
      </c>
      <c r="AM47" s="203"/>
      <c r="AN47" s="29">
        <v>45</v>
      </c>
      <c r="AO47" s="85" t="s">
        <v>215</v>
      </c>
      <c r="AP47" s="86">
        <v>7</v>
      </c>
      <c r="AQ47" s="86">
        <v>3</v>
      </c>
      <c r="AR47" s="86">
        <v>4</v>
      </c>
      <c r="AS47" s="86">
        <v>8</v>
      </c>
      <c r="AT47" s="87" t="s">
        <v>433</v>
      </c>
      <c r="AU47" s="88">
        <v>100000</v>
      </c>
      <c r="AV47" s="88" t="s">
        <v>107</v>
      </c>
      <c r="AW47" s="88" t="s">
        <v>108</v>
      </c>
      <c r="AX47" s="88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5" t="s">
        <v>236</v>
      </c>
      <c r="CJ47" s="86">
        <v>7</v>
      </c>
      <c r="CK47" s="86">
        <v>3</v>
      </c>
      <c r="CL47" s="86">
        <v>4</v>
      </c>
      <c r="CM47" s="86">
        <v>8</v>
      </c>
      <c r="CN47" s="87" t="s">
        <v>434</v>
      </c>
      <c r="CO47" s="88">
        <v>130000</v>
      </c>
      <c r="CP47" s="57"/>
    </row>
    <row r="48" spans="33:94" ht="12.75" customHeight="1" hidden="1">
      <c r="AG48" s="203" t="s">
        <v>512</v>
      </c>
      <c r="AH48" s="203" t="s">
        <v>513</v>
      </c>
      <c r="AI48" s="203" t="s">
        <v>514</v>
      </c>
      <c r="AJ48" s="203" t="s">
        <v>515</v>
      </c>
      <c r="AK48" s="203" t="s">
        <v>516</v>
      </c>
      <c r="AL48" s="203" t="s">
        <v>517</v>
      </c>
      <c r="AM48" s="203"/>
      <c r="AN48" s="29">
        <v>46</v>
      </c>
      <c r="AO48" s="53" t="s">
        <v>65</v>
      </c>
      <c r="AP48" s="95">
        <v>6</v>
      </c>
      <c r="AQ48" s="95">
        <v>3</v>
      </c>
      <c r="AR48" s="95">
        <v>3</v>
      </c>
      <c r="AS48" s="95">
        <v>8</v>
      </c>
      <c r="AT48" s="55"/>
      <c r="AU48" s="96">
        <v>50000</v>
      </c>
      <c r="AV48" s="96" t="s">
        <v>26</v>
      </c>
      <c r="AW48" s="96" t="s">
        <v>27</v>
      </c>
      <c r="AX48" s="96">
        <v>16</v>
      </c>
      <c r="AY48" s="90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90</v>
      </c>
      <c r="CJ48" s="95">
        <v>6</v>
      </c>
      <c r="CK48" s="95">
        <v>3</v>
      </c>
      <c r="CL48" s="95">
        <v>3</v>
      </c>
      <c r="CM48" s="95">
        <v>8</v>
      </c>
      <c r="CN48" s="55" t="s">
        <v>265</v>
      </c>
      <c r="CO48" s="96">
        <v>80000</v>
      </c>
      <c r="CP48" s="90" t="s">
        <v>38</v>
      </c>
    </row>
    <row r="49" spans="33:94" ht="12.75" customHeight="1" hidden="1">
      <c r="AG49" s="203" t="s">
        <v>518</v>
      </c>
      <c r="AH49" s="203" t="s">
        <v>519</v>
      </c>
      <c r="AI49" s="203" t="s">
        <v>520</v>
      </c>
      <c r="AJ49" s="203" t="s">
        <v>521</v>
      </c>
      <c r="AK49" s="203" t="s">
        <v>522</v>
      </c>
      <c r="AL49" s="203" t="s">
        <v>523</v>
      </c>
      <c r="AM49" s="203"/>
      <c r="AN49" s="29">
        <v>47</v>
      </c>
      <c r="AO49" s="30" t="s">
        <v>118</v>
      </c>
      <c r="AP49" s="97">
        <v>8</v>
      </c>
      <c r="AQ49" s="97">
        <v>2</v>
      </c>
      <c r="AR49" s="97">
        <v>3</v>
      </c>
      <c r="AS49" s="97">
        <v>7</v>
      </c>
      <c r="AT49" s="32" t="s">
        <v>524</v>
      </c>
      <c r="AU49" s="98">
        <v>70000</v>
      </c>
      <c r="AV49" s="98" t="s">
        <v>107</v>
      </c>
      <c r="AW49" s="98" t="s">
        <v>108</v>
      </c>
      <c r="AX49" s="98">
        <v>4</v>
      </c>
      <c r="AY49" s="90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142</v>
      </c>
      <c r="CJ49" s="97">
        <v>8</v>
      </c>
      <c r="CK49" s="97">
        <v>2</v>
      </c>
      <c r="CL49" s="97">
        <v>3</v>
      </c>
      <c r="CM49" s="97">
        <v>7</v>
      </c>
      <c r="CN49" s="32" t="s">
        <v>525</v>
      </c>
      <c r="CO49" s="98">
        <v>100000</v>
      </c>
      <c r="CP49" s="90"/>
    </row>
    <row r="50" spans="33:94" ht="12.75" customHeight="1" hidden="1">
      <c r="AG50" s="203" t="s">
        <v>526</v>
      </c>
      <c r="AH50" s="203" t="s">
        <v>527</v>
      </c>
      <c r="AI50" s="203" t="s">
        <v>528</v>
      </c>
      <c r="AJ50" s="203" t="s">
        <v>529</v>
      </c>
      <c r="AK50" s="203" t="s">
        <v>530</v>
      </c>
      <c r="AL50" s="203" t="s">
        <v>531</v>
      </c>
      <c r="AM50" s="203"/>
      <c r="AN50" s="29">
        <v>48</v>
      </c>
      <c r="AO50" s="30" t="s">
        <v>169</v>
      </c>
      <c r="AP50" s="97">
        <v>6</v>
      </c>
      <c r="AQ50" s="97">
        <v>3</v>
      </c>
      <c r="AR50" s="97">
        <v>3</v>
      </c>
      <c r="AS50" s="97">
        <v>8</v>
      </c>
      <c r="AT50" s="32" t="s">
        <v>532</v>
      </c>
      <c r="AU50" s="98">
        <v>70000</v>
      </c>
      <c r="AV50" s="98" t="s">
        <v>56</v>
      </c>
      <c r="AW50" s="98" t="s">
        <v>57</v>
      </c>
      <c r="AX50" s="98">
        <v>2</v>
      </c>
      <c r="AY50" s="90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192</v>
      </c>
      <c r="CJ50" s="97">
        <v>6</v>
      </c>
      <c r="CK50" s="97">
        <v>3</v>
      </c>
      <c r="CL50" s="97">
        <v>3</v>
      </c>
      <c r="CM50" s="97">
        <v>8</v>
      </c>
      <c r="CN50" s="32" t="s">
        <v>533</v>
      </c>
      <c r="CO50" s="98">
        <v>100000</v>
      </c>
      <c r="CP50" s="90"/>
    </row>
    <row r="51" spans="33:94" ht="12.75" customHeight="1" hidden="1">
      <c r="AG51" s="203" t="s">
        <v>534</v>
      </c>
      <c r="AH51" s="203" t="s">
        <v>535</v>
      </c>
      <c r="AI51" s="203"/>
      <c r="AJ51" s="203" t="s">
        <v>536</v>
      </c>
      <c r="AK51" s="203" t="s">
        <v>537</v>
      </c>
      <c r="AL51" s="203" t="s">
        <v>538</v>
      </c>
      <c r="AM51" s="203"/>
      <c r="AN51" s="29">
        <v>49</v>
      </c>
      <c r="AO51" s="30" t="s">
        <v>216</v>
      </c>
      <c r="AP51" s="97">
        <v>7</v>
      </c>
      <c r="AQ51" s="97">
        <v>3</v>
      </c>
      <c r="AR51" s="97">
        <v>3</v>
      </c>
      <c r="AS51" s="97">
        <v>8</v>
      </c>
      <c r="AT51" s="32" t="s">
        <v>433</v>
      </c>
      <c r="AU51" s="98">
        <v>90000</v>
      </c>
      <c r="AV51" s="98" t="s">
        <v>158</v>
      </c>
      <c r="AW51" s="98" t="s">
        <v>159</v>
      </c>
      <c r="AX51" s="98">
        <v>4</v>
      </c>
      <c r="AY51" s="90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237</v>
      </c>
      <c r="CJ51" s="97">
        <v>7</v>
      </c>
      <c r="CK51" s="97">
        <v>3</v>
      </c>
      <c r="CL51" s="97">
        <v>3</v>
      </c>
      <c r="CM51" s="97">
        <v>8</v>
      </c>
      <c r="CN51" s="32" t="s">
        <v>434</v>
      </c>
      <c r="CO51" s="98">
        <v>120000</v>
      </c>
      <c r="CP51" s="90"/>
    </row>
    <row r="52" spans="33:94" ht="12.75" customHeight="1" hidden="1">
      <c r="AG52" s="203" t="s">
        <v>539</v>
      </c>
      <c r="AH52" s="203" t="s">
        <v>540</v>
      </c>
      <c r="AI52" s="203"/>
      <c r="AJ52" s="203" t="s">
        <v>541</v>
      </c>
      <c r="AK52" s="203" t="s">
        <v>542</v>
      </c>
      <c r="AL52" s="203" t="s">
        <v>543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7" t="s">
        <v>403</v>
      </c>
      <c r="AU52" s="169">
        <v>140000</v>
      </c>
      <c r="AV52" s="169" t="s">
        <v>339</v>
      </c>
      <c r="AW52" s="169" t="s">
        <v>281</v>
      </c>
      <c r="AX52" s="169">
        <v>1</v>
      </c>
      <c r="AY52" s="90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270</v>
      </c>
      <c r="CJ52" s="168">
        <v>5</v>
      </c>
      <c r="CK52" s="168">
        <v>5</v>
      </c>
      <c r="CL52" s="168">
        <v>2</v>
      </c>
      <c r="CM52" s="168">
        <v>9</v>
      </c>
      <c r="CN52" s="87" t="s">
        <v>403</v>
      </c>
      <c r="CO52" s="169">
        <v>170000</v>
      </c>
      <c r="CP52" s="90"/>
    </row>
    <row r="53" spans="33:94" ht="12.75" customHeight="1" hidden="1">
      <c r="AG53" s="203" t="s">
        <v>544</v>
      </c>
      <c r="AH53" s="203" t="s">
        <v>545</v>
      </c>
      <c r="AI53" s="203"/>
      <c r="AJ53" s="203" t="s">
        <v>546</v>
      </c>
      <c r="AK53" s="203" t="s">
        <v>547</v>
      </c>
      <c r="AL53" s="203" t="s">
        <v>548</v>
      </c>
      <c r="AM53" s="203"/>
      <c r="AN53" s="29">
        <v>51</v>
      </c>
      <c r="AO53" s="53" t="s">
        <v>66</v>
      </c>
      <c r="AP53" s="54">
        <v>5</v>
      </c>
      <c r="AQ53" s="54">
        <v>3</v>
      </c>
      <c r="AR53" s="54">
        <v>2</v>
      </c>
      <c r="AS53" s="54">
        <v>7</v>
      </c>
      <c r="AT53" s="55" t="s">
        <v>549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91</v>
      </c>
      <c r="CJ53" s="54">
        <v>5</v>
      </c>
      <c r="CK53" s="54">
        <v>3</v>
      </c>
      <c r="CL53" s="54">
        <v>2</v>
      </c>
      <c r="CM53" s="54">
        <v>7</v>
      </c>
      <c r="CN53" s="55" t="s">
        <v>550</v>
      </c>
      <c r="CO53" s="56">
        <v>70000</v>
      </c>
      <c r="CP53" s="57" t="s">
        <v>39</v>
      </c>
    </row>
    <row r="54" spans="33:94" ht="12.75" customHeight="1" hidden="1">
      <c r="AG54" s="203" t="s">
        <v>551</v>
      </c>
      <c r="AH54" s="203"/>
      <c r="AI54" s="203"/>
      <c r="AJ54" s="203"/>
      <c r="AK54" s="203"/>
      <c r="AL54" s="203" t="s">
        <v>552</v>
      </c>
      <c r="AM54" s="203"/>
      <c r="AN54" s="29">
        <v>52</v>
      </c>
      <c r="AO54" s="30" t="s">
        <v>119</v>
      </c>
      <c r="AP54" s="31">
        <v>6</v>
      </c>
      <c r="AQ54" s="31">
        <v>3</v>
      </c>
      <c r="AR54" s="31">
        <v>2</v>
      </c>
      <c r="AS54" s="31">
        <v>7</v>
      </c>
      <c r="AT54" s="32" t="s">
        <v>553</v>
      </c>
      <c r="AU54" s="33">
        <v>70000</v>
      </c>
      <c r="AV54" s="33" t="s">
        <v>56</v>
      </c>
      <c r="AW54" s="33" t="s">
        <v>57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143</v>
      </c>
      <c r="CJ54" s="31">
        <v>6</v>
      </c>
      <c r="CK54" s="31">
        <v>3</v>
      </c>
      <c r="CL54" s="31">
        <v>2</v>
      </c>
      <c r="CM54" s="31">
        <v>7</v>
      </c>
      <c r="CN54" s="32" t="s">
        <v>554</v>
      </c>
      <c r="CO54" s="33">
        <v>100000</v>
      </c>
      <c r="CP54" s="57"/>
    </row>
    <row r="55" spans="33:94" ht="12.75" customHeight="1" hidden="1">
      <c r="AG55" s="203" t="s">
        <v>555</v>
      </c>
      <c r="AH55" s="203"/>
      <c r="AI55" s="203"/>
      <c r="AJ55" s="203"/>
      <c r="AK55" s="203"/>
      <c r="AL55" s="203" t="s">
        <v>556</v>
      </c>
      <c r="AM55" s="203"/>
      <c r="AN55" s="29">
        <v>53</v>
      </c>
      <c r="AO55" s="30" t="s">
        <v>170</v>
      </c>
      <c r="AP55" s="31">
        <v>6</v>
      </c>
      <c r="AQ55" s="31">
        <v>3</v>
      </c>
      <c r="AR55" s="31">
        <v>2</v>
      </c>
      <c r="AS55" s="31">
        <v>8</v>
      </c>
      <c r="AT55" s="32" t="s">
        <v>557</v>
      </c>
      <c r="AU55" s="33">
        <v>90000</v>
      </c>
      <c r="AV55" s="33" t="s">
        <v>158</v>
      </c>
      <c r="AW55" s="33" t="s">
        <v>159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193</v>
      </c>
      <c r="CJ55" s="31">
        <v>6</v>
      </c>
      <c r="CK55" s="31">
        <v>3</v>
      </c>
      <c r="CL55" s="31">
        <v>2</v>
      </c>
      <c r="CM55" s="31">
        <v>8</v>
      </c>
      <c r="CN55" s="32" t="s">
        <v>558</v>
      </c>
      <c r="CO55" s="33">
        <v>120000</v>
      </c>
      <c r="CP55" s="57"/>
    </row>
    <row r="56" spans="33:94" ht="12.75" customHeight="1" hidden="1">
      <c r="AG56" s="203" t="s">
        <v>559</v>
      </c>
      <c r="AH56" s="203"/>
      <c r="AI56" s="203"/>
      <c r="AJ56" s="203"/>
      <c r="AK56" s="203"/>
      <c r="AL56" s="203" t="s">
        <v>560</v>
      </c>
      <c r="AM56" s="203"/>
      <c r="AN56" s="29">
        <v>54</v>
      </c>
      <c r="AO56" s="85" t="s">
        <v>217</v>
      </c>
      <c r="AP56" s="86">
        <v>4</v>
      </c>
      <c r="AQ56" s="86">
        <v>5</v>
      </c>
      <c r="AR56" s="86">
        <v>1</v>
      </c>
      <c r="AS56" s="86">
        <v>9</v>
      </c>
      <c r="AT56" s="87" t="s">
        <v>561</v>
      </c>
      <c r="AU56" s="169">
        <v>100000</v>
      </c>
      <c r="AV56" s="169" t="s">
        <v>339</v>
      </c>
      <c r="AW56" s="169" t="s">
        <v>281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5" t="s">
        <v>238</v>
      </c>
      <c r="CJ56" s="86">
        <v>4</v>
      </c>
      <c r="CK56" s="86">
        <v>5</v>
      </c>
      <c r="CL56" s="86">
        <v>1</v>
      </c>
      <c r="CM56" s="86">
        <v>9</v>
      </c>
      <c r="CN56" s="87" t="s">
        <v>562</v>
      </c>
      <c r="CO56" s="169">
        <v>130000</v>
      </c>
      <c r="CP56" s="57"/>
    </row>
    <row r="57" spans="33:94" ht="12.75" customHeight="1" hidden="1">
      <c r="AG57" s="203" t="s">
        <v>563</v>
      </c>
      <c r="AH57" s="203"/>
      <c r="AI57" s="203"/>
      <c r="AJ57" s="203"/>
      <c r="AK57" s="203"/>
      <c r="AL57" s="203" t="s">
        <v>564</v>
      </c>
      <c r="AM57" s="203"/>
      <c r="AN57" s="29">
        <v>55</v>
      </c>
      <c r="AO57" s="53" t="s">
        <v>67</v>
      </c>
      <c r="AP57" s="95">
        <v>8</v>
      </c>
      <c r="AQ57" s="95">
        <v>2</v>
      </c>
      <c r="AR57" s="95">
        <v>3</v>
      </c>
      <c r="AS57" s="95">
        <v>7</v>
      </c>
      <c r="AT57" s="55" t="s">
        <v>565</v>
      </c>
      <c r="AU57" s="96">
        <v>60000</v>
      </c>
      <c r="AV57" s="96" t="s">
        <v>348</v>
      </c>
      <c r="AW57" s="96" t="s">
        <v>363</v>
      </c>
      <c r="AX57" s="96">
        <v>16</v>
      </c>
      <c r="AY57" s="90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92</v>
      </c>
      <c r="CJ57" s="95">
        <v>8</v>
      </c>
      <c r="CK57" s="95">
        <v>2</v>
      </c>
      <c r="CL57" s="95">
        <v>3</v>
      </c>
      <c r="CM57" s="95">
        <v>7</v>
      </c>
      <c r="CN57" s="55" t="s">
        <v>566</v>
      </c>
      <c r="CO57" s="96">
        <v>90000</v>
      </c>
      <c r="CP57" s="90" t="s">
        <v>40</v>
      </c>
    </row>
    <row r="58" spans="34:94" ht="12.75" customHeight="1" hidden="1">
      <c r="AH58" s="203"/>
      <c r="AI58" s="203"/>
      <c r="AJ58" s="203"/>
      <c r="AK58" s="203"/>
      <c r="AL58" s="203" t="s">
        <v>567</v>
      </c>
      <c r="AM58" s="203"/>
      <c r="AN58" s="29">
        <v>56</v>
      </c>
      <c r="AO58" s="30" t="s">
        <v>120</v>
      </c>
      <c r="AP58" s="97">
        <v>6</v>
      </c>
      <c r="AQ58" s="97">
        <v>4</v>
      </c>
      <c r="AR58" s="97">
        <v>1</v>
      </c>
      <c r="AS58" s="97">
        <v>9</v>
      </c>
      <c r="AT58" s="32"/>
      <c r="AU58" s="98">
        <v>80000</v>
      </c>
      <c r="AV58" s="98" t="s">
        <v>158</v>
      </c>
      <c r="AW58" s="98" t="s">
        <v>159</v>
      </c>
      <c r="AX58" s="98">
        <v>6</v>
      </c>
      <c r="AY58" s="90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144</v>
      </c>
      <c r="CJ58" s="97">
        <v>6</v>
      </c>
      <c r="CK58" s="97">
        <v>4</v>
      </c>
      <c r="CL58" s="97">
        <v>1</v>
      </c>
      <c r="CM58" s="97">
        <v>9</v>
      </c>
      <c r="CN58" s="32" t="s">
        <v>265</v>
      </c>
      <c r="CO58" s="98">
        <v>110000</v>
      </c>
      <c r="CP58" s="90"/>
    </row>
    <row r="59" spans="34:94" ht="12.75" customHeight="1" hidden="1">
      <c r="AH59" s="203"/>
      <c r="AI59" s="203"/>
      <c r="AJ59" s="203"/>
      <c r="AK59" s="203"/>
      <c r="AL59" s="203" t="s">
        <v>568</v>
      </c>
      <c r="AM59" s="203"/>
      <c r="AN59" s="29">
        <v>57</v>
      </c>
      <c r="AO59" s="85" t="s">
        <v>171</v>
      </c>
      <c r="AP59" s="168">
        <v>6</v>
      </c>
      <c r="AQ59" s="168">
        <v>5</v>
      </c>
      <c r="AR59" s="168">
        <v>1</v>
      </c>
      <c r="AS59" s="168">
        <v>9</v>
      </c>
      <c r="AT59" s="87" t="s">
        <v>569</v>
      </c>
      <c r="AU59" s="169">
        <v>140000</v>
      </c>
      <c r="AV59" s="169" t="s">
        <v>339</v>
      </c>
      <c r="AW59" s="169" t="s">
        <v>281</v>
      </c>
      <c r="AX59" s="169">
        <v>1</v>
      </c>
      <c r="AY59" s="90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5" t="s">
        <v>194</v>
      </c>
      <c r="CJ59" s="168">
        <v>6</v>
      </c>
      <c r="CK59" s="168">
        <v>5</v>
      </c>
      <c r="CL59" s="168">
        <v>1</v>
      </c>
      <c r="CM59" s="168">
        <v>9</v>
      </c>
      <c r="CN59" s="87" t="s">
        <v>569</v>
      </c>
      <c r="CO59" s="169">
        <v>170000</v>
      </c>
      <c r="CP59" s="90"/>
    </row>
    <row r="60" spans="34:94" ht="12.75" customHeight="1" hidden="1">
      <c r="AH60" s="203"/>
      <c r="AI60" s="203"/>
      <c r="AJ60" s="203"/>
      <c r="AK60" s="203"/>
      <c r="AL60" s="203" t="s">
        <v>570</v>
      </c>
      <c r="AM60" s="203"/>
      <c r="AN60" s="29">
        <v>58</v>
      </c>
      <c r="AO60" s="53" t="s">
        <v>68</v>
      </c>
      <c r="AP60" s="95">
        <v>4</v>
      </c>
      <c r="AQ60" s="95">
        <v>3</v>
      </c>
      <c r="AR60" s="95">
        <v>2</v>
      </c>
      <c r="AS60" s="95">
        <v>8</v>
      </c>
      <c r="AT60" s="55" t="s">
        <v>571</v>
      </c>
      <c r="AU60" s="96">
        <v>40000</v>
      </c>
      <c r="AV60" s="96" t="s">
        <v>26</v>
      </c>
      <c r="AW60" s="96" t="s">
        <v>27</v>
      </c>
      <c r="AX60" s="96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93</v>
      </c>
      <c r="CJ60" s="95">
        <v>4</v>
      </c>
      <c r="CK60" s="95">
        <v>3</v>
      </c>
      <c r="CL60" s="95">
        <v>2</v>
      </c>
      <c r="CM60" s="95">
        <v>8</v>
      </c>
      <c r="CN60" s="55" t="s">
        <v>572</v>
      </c>
      <c r="CO60" s="96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573</v>
      </c>
      <c r="AM61" s="203"/>
      <c r="AN61" s="29">
        <v>59</v>
      </c>
      <c r="AO61" s="30" t="s">
        <v>121</v>
      </c>
      <c r="AP61" s="97">
        <v>7</v>
      </c>
      <c r="AQ61" s="97">
        <v>3</v>
      </c>
      <c r="AR61" s="97">
        <v>3</v>
      </c>
      <c r="AS61" s="97">
        <v>7</v>
      </c>
      <c r="AT61" s="32" t="s">
        <v>25</v>
      </c>
      <c r="AU61" s="98">
        <v>70000</v>
      </c>
      <c r="AV61" s="98" t="s">
        <v>107</v>
      </c>
      <c r="AW61" s="98" t="s">
        <v>108</v>
      </c>
      <c r="AX61" s="98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145</v>
      </c>
      <c r="CJ61" s="97">
        <v>7</v>
      </c>
      <c r="CK61" s="97">
        <v>3</v>
      </c>
      <c r="CL61" s="97">
        <v>3</v>
      </c>
      <c r="CM61" s="97">
        <v>7</v>
      </c>
      <c r="CN61" s="32" t="s">
        <v>53</v>
      </c>
      <c r="CO61" s="98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574</v>
      </c>
      <c r="AM62" s="203"/>
      <c r="AN62" s="29">
        <v>60</v>
      </c>
      <c r="AO62" s="30" t="s">
        <v>172</v>
      </c>
      <c r="AP62" s="97">
        <v>6</v>
      </c>
      <c r="AQ62" s="97">
        <v>3</v>
      </c>
      <c r="AR62" s="97">
        <v>3</v>
      </c>
      <c r="AS62" s="97">
        <v>8</v>
      </c>
      <c r="AT62" s="32" t="s">
        <v>557</v>
      </c>
      <c r="AU62" s="98">
        <v>90000</v>
      </c>
      <c r="AV62" s="98" t="s">
        <v>158</v>
      </c>
      <c r="AW62" s="98" t="s">
        <v>159</v>
      </c>
      <c r="AX62" s="98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195</v>
      </c>
      <c r="CJ62" s="97">
        <v>6</v>
      </c>
      <c r="CK62" s="97">
        <v>3</v>
      </c>
      <c r="CL62" s="97">
        <v>3</v>
      </c>
      <c r="CM62" s="97">
        <v>8</v>
      </c>
      <c r="CN62" s="32" t="s">
        <v>558</v>
      </c>
      <c r="CO62" s="98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575</v>
      </c>
      <c r="AM63" s="203"/>
      <c r="AN63" s="29">
        <v>61</v>
      </c>
      <c r="AO63" s="30" t="s">
        <v>219</v>
      </c>
      <c r="AP63" s="97">
        <v>4</v>
      </c>
      <c r="AQ63" s="97">
        <v>4</v>
      </c>
      <c r="AR63" s="97">
        <v>2</v>
      </c>
      <c r="AS63" s="97">
        <v>9</v>
      </c>
      <c r="AT63" s="32" t="s">
        <v>576</v>
      </c>
      <c r="AU63" s="98">
        <v>110000</v>
      </c>
      <c r="AV63" s="98" t="s">
        <v>158</v>
      </c>
      <c r="AW63" s="98" t="s">
        <v>159</v>
      </c>
      <c r="AX63" s="98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239</v>
      </c>
      <c r="CJ63" s="97">
        <v>4</v>
      </c>
      <c r="CK63" s="97">
        <v>4</v>
      </c>
      <c r="CL63" s="97">
        <v>2</v>
      </c>
      <c r="CM63" s="97">
        <v>9</v>
      </c>
      <c r="CN63" s="32" t="s">
        <v>577</v>
      </c>
      <c r="CO63" s="98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578</v>
      </c>
      <c r="AM64" s="203"/>
      <c r="AN64" s="29">
        <v>62</v>
      </c>
      <c r="AO64" s="85" t="s">
        <v>258</v>
      </c>
      <c r="AP64" s="168">
        <v>8</v>
      </c>
      <c r="AQ64" s="168">
        <v>3</v>
      </c>
      <c r="AR64" s="168">
        <v>3</v>
      </c>
      <c r="AS64" s="168">
        <v>8</v>
      </c>
      <c r="AT64" s="87" t="s">
        <v>579</v>
      </c>
      <c r="AU64" s="169">
        <v>120000</v>
      </c>
      <c r="AV64" s="169" t="s">
        <v>107</v>
      </c>
      <c r="AW64" s="169" t="s">
        <v>108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5" t="s">
        <v>271</v>
      </c>
      <c r="CJ64" s="168">
        <v>8</v>
      </c>
      <c r="CK64" s="168">
        <v>3</v>
      </c>
      <c r="CL64" s="168">
        <v>3</v>
      </c>
      <c r="CM64" s="168">
        <v>8</v>
      </c>
      <c r="CN64" s="87" t="s">
        <v>580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581</v>
      </c>
      <c r="AM65" s="203"/>
      <c r="AN65" s="29">
        <v>63</v>
      </c>
      <c r="AO65" s="89" t="s">
        <v>69</v>
      </c>
      <c r="AP65" s="95">
        <v>6</v>
      </c>
      <c r="AQ65" s="95">
        <v>3</v>
      </c>
      <c r="AR65" s="95">
        <v>3</v>
      </c>
      <c r="AS65" s="95">
        <v>7</v>
      </c>
      <c r="AT65" s="55" t="s">
        <v>433</v>
      </c>
      <c r="AU65" s="96">
        <v>50000</v>
      </c>
      <c r="AV65" s="96" t="s">
        <v>26</v>
      </c>
      <c r="AW65" s="96" t="s">
        <v>27</v>
      </c>
      <c r="AX65" s="96">
        <v>16</v>
      </c>
      <c r="AY65" s="90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89" t="s">
        <v>94</v>
      </c>
      <c r="CJ65" s="95">
        <v>6</v>
      </c>
      <c r="CK65" s="95">
        <v>3</v>
      </c>
      <c r="CL65" s="95">
        <v>3</v>
      </c>
      <c r="CM65" s="95">
        <v>7</v>
      </c>
      <c r="CN65" s="55" t="s">
        <v>434</v>
      </c>
      <c r="CO65" s="96">
        <v>80000</v>
      </c>
      <c r="CP65" s="90" t="s">
        <v>42</v>
      </c>
    </row>
    <row r="66" spans="34:94" ht="12.75" customHeight="1" hidden="1">
      <c r="AH66" s="203"/>
      <c r="AI66" s="203"/>
      <c r="AJ66" s="203"/>
      <c r="AK66" s="203"/>
      <c r="AL66" s="203" t="s">
        <v>582</v>
      </c>
      <c r="AM66" s="203"/>
      <c r="AN66" s="29">
        <v>64</v>
      </c>
      <c r="AO66" s="91" t="s">
        <v>122</v>
      </c>
      <c r="AP66" s="97">
        <v>6</v>
      </c>
      <c r="AQ66" s="97">
        <v>3</v>
      </c>
      <c r="AR66" s="97">
        <v>3</v>
      </c>
      <c r="AS66" s="97">
        <v>7</v>
      </c>
      <c r="AT66" s="32" t="s">
        <v>583</v>
      </c>
      <c r="AU66" s="98">
        <v>70000</v>
      </c>
      <c r="AV66" s="98" t="s">
        <v>56</v>
      </c>
      <c r="AW66" s="98" t="s">
        <v>57</v>
      </c>
      <c r="AX66" s="98">
        <v>2</v>
      </c>
      <c r="AY66" s="90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1" t="s">
        <v>146</v>
      </c>
      <c r="CJ66" s="97">
        <v>6</v>
      </c>
      <c r="CK66" s="97">
        <v>3</v>
      </c>
      <c r="CL66" s="97">
        <v>3</v>
      </c>
      <c r="CM66" s="97">
        <v>7</v>
      </c>
      <c r="CN66" s="32" t="s">
        <v>584</v>
      </c>
      <c r="CO66" s="98">
        <v>100000</v>
      </c>
      <c r="CP66" s="90"/>
    </row>
    <row r="67" spans="38:94" ht="12.75" customHeight="1" hidden="1">
      <c r="AL67" s="203" t="s">
        <v>585</v>
      </c>
      <c r="AN67" s="29">
        <v>65</v>
      </c>
      <c r="AO67" s="91" t="s">
        <v>173</v>
      </c>
      <c r="AP67" s="97">
        <v>7</v>
      </c>
      <c r="AQ67" s="97">
        <v>3</v>
      </c>
      <c r="AR67" s="97">
        <v>3</v>
      </c>
      <c r="AS67" s="97">
        <v>7</v>
      </c>
      <c r="AT67" s="32" t="s">
        <v>586</v>
      </c>
      <c r="AU67" s="98">
        <v>90000</v>
      </c>
      <c r="AV67" s="98" t="s">
        <v>107</v>
      </c>
      <c r="AW67" s="98" t="s">
        <v>108</v>
      </c>
      <c r="AX67" s="98">
        <v>2</v>
      </c>
      <c r="AY67" s="90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1" t="s">
        <v>196</v>
      </c>
      <c r="CJ67" s="97">
        <v>7</v>
      </c>
      <c r="CK67" s="97">
        <v>3</v>
      </c>
      <c r="CL67" s="97">
        <v>3</v>
      </c>
      <c r="CM67" s="97">
        <v>7</v>
      </c>
      <c r="CN67" s="32" t="s">
        <v>587</v>
      </c>
      <c r="CO67" s="98">
        <v>120000</v>
      </c>
      <c r="CP67" s="90"/>
    </row>
    <row r="68" spans="40:94" ht="12.75" customHeight="1" hidden="1">
      <c r="AN68" s="29">
        <v>66</v>
      </c>
      <c r="AO68" s="30" t="s">
        <v>220</v>
      </c>
      <c r="AP68" s="97">
        <v>6</v>
      </c>
      <c r="AQ68" s="97">
        <v>3</v>
      </c>
      <c r="AR68" s="97">
        <v>3</v>
      </c>
      <c r="AS68" s="97">
        <v>7</v>
      </c>
      <c r="AT68" s="32" t="s">
        <v>588</v>
      </c>
      <c r="AU68" s="98">
        <v>90000</v>
      </c>
      <c r="AV68" s="98" t="s">
        <v>158</v>
      </c>
      <c r="AW68" s="98" t="s">
        <v>159</v>
      </c>
      <c r="AX68" s="98">
        <v>2</v>
      </c>
      <c r="AY68" s="90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240</v>
      </c>
      <c r="CJ68" s="97">
        <v>6</v>
      </c>
      <c r="CK68" s="97">
        <v>3</v>
      </c>
      <c r="CL68" s="97">
        <v>3</v>
      </c>
      <c r="CM68" s="97">
        <v>7</v>
      </c>
      <c r="CN68" s="32" t="s">
        <v>589</v>
      </c>
      <c r="CO68" s="98">
        <v>120000</v>
      </c>
      <c r="CP68" s="90"/>
    </row>
    <row r="69" spans="40:94" ht="12.75" customHeight="1" hidden="1">
      <c r="AN69" s="29">
        <v>67</v>
      </c>
      <c r="AO69" s="30" t="s">
        <v>259</v>
      </c>
      <c r="AP69" s="97">
        <v>6</v>
      </c>
      <c r="AQ69" s="97">
        <v>4</v>
      </c>
      <c r="AR69" s="97">
        <v>2</v>
      </c>
      <c r="AS69" s="97">
        <v>8</v>
      </c>
      <c r="AT69" s="32" t="s">
        <v>590</v>
      </c>
      <c r="AU69" s="98">
        <v>110000</v>
      </c>
      <c r="AV69" s="98" t="s">
        <v>158</v>
      </c>
      <c r="AW69" s="98" t="s">
        <v>159</v>
      </c>
      <c r="AX69" s="98">
        <v>2</v>
      </c>
      <c r="AY69" s="90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272</v>
      </c>
      <c r="CJ69" s="97">
        <v>6</v>
      </c>
      <c r="CK69" s="97">
        <v>4</v>
      </c>
      <c r="CL69" s="97">
        <v>2</v>
      </c>
      <c r="CM69" s="97">
        <v>8</v>
      </c>
      <c r="CN69" s="32" t="s">
        <v>591</v>
      </c>
      <c r="CO69" s="98">
        <v>140000</v>
      </c>
      <c r="CP69" s="90"/>
    </row>
    <row r="70" spans="40:94" ht="12.75" customHeight="1" hidden="1">
      <c r="AN70" s="29">
        <v>68</v>
      </c>
      <c r="AO70" s="85" t="s">
        <v>291</v>
      </c>
      <c r="AP70" s="168">
        <v>5</v>
      </c>
      <c r="AQ70" s="168">
        <v>5</v>
      </c>
      <c r="AR70" s="168">
        <v>1</v>
      </c>
      <c r="AS70" s="168">
        <v>8</v>
      </c>
      <c r="AT70" s="87" t="s">
        <v>592</v>
      </c>
      <c r="AU70" s="169">
        <v>140000</v>
      </c>
      <c r="AV70" s="169" t="s">
        <v>339</v>
      </c>
      <c r="AW70" s="169" t="s">
        <v>281</v>
      </c>
      <c r="AX70" s="169">
        <v>1</v>
      </c>
      <c r="AY70" s="90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5" t="s">
        <v>298</v>
      </c>
      <c r="CJ70" s="168">
        <v>5</v>
      </c>
      <c r="CK70" s="168">
        <v>5</v>
      </c>
      <c r="CL70" s="168">
        <v>1</v>
      </c>
      <c r="CM70" s="168">
        <v>8</v>
      </c>
      <c r="CN70" s="87" t="s">
        <v>592</v>
      </c>
      <c r="CO70" s="169">
        <v>170000</v>
      </c>
      <c r="CP70" s="90"/>
    </row>
    <row r="71" spans="40:94" ht="12.75" customHeight="1" hidden="1">
      <c r="AN71" s="29">
        <v>69</v>
      </c>
      <c r="AO71" s="53" t="s">
        <v>70</v>
      </c>
      <c r="AP71" s="95">
        <v>5</v>
      </c>
      <c r="AQ71" s="95">
        <v>3</v>
      </c>
      <c r="AR71" s="95">
        <v>3</v>
      </c>
      <c r="AS71" s="95">
        <v>8</v>
      </c>
      <c r="AT71" s="55" t="s">
        <v>593</v>
      </c>
      <c r="AU71" s="96">
        <v>40000</v>
      </c>
      <c r="AV71" s="96" t="s">
        <v>380</v>
      </c>
      <c r="AW71" s="96" t="s">
        <v>27</v>
      </c>
      <c r="AX71" s="96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95</v>
      </c>
      <c r="CJ71" s="95">
        <v>5</v>
      </c>
      <c r="CK71" s="95">
        <v>3</v>
      </c>
      <c r="CL71" s="95">
        <v>3</v>
      </c>
      <c r="CM71" s="95">
        <v>8</v>
      </c>
      <c r="CN71" s="55" t="s">
        <v>594</v>
      </c>
      <c r="CO71" s="96">
        <v>70000</v>
      </c>
      <c r="CP71" s="57" t="s">
        <v>43</v>
      </c>
    </row>
    <row r="72" spans="40:94" ht="12.75" customHeight="1" hidden="1">
      <c r="AN72" s="29">
        <v>70</v>
      </c>
      <c r="AO72" s="30" t="s">
        <v>123</v>
      </c>
      <c r="AP72" s="97">
        <v>6</v>
      </c>
      <c r="AQ72" s="97">
        <v>3</v>
      </c>
      <c r="AR72" s="97">
        <v>3</v>
      </c>
      <c r="AS72" s="97">
        <v>8</v>
      </c>
      <c r="AT72" s="32" t="s">
        <v>595</v>
      </c>
      <c r="AU72" s="98">
        <v>80000</v>
      </c>
      <c r="AV72" s="98" t="s">
        <v>206</v>
      </c>
      <c r="AW72" s="98" t="s">
        <v>159</v>
      </c>
      <c r="AX72" s="98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147</v>
      </c>
      <c r="CJ72" s="97">
        <v>6</v>
      </c>
      <c r="CK72" s="97">
        <v>3</v>
      </c>
      <c r="CL72" s="97">
        <v>3</v>
      </c>
      <c r="CM72" s="97">
        <v>8</v>
      </c>
      <c r="CN72" s="32" t="s">
        <v>596</v>
      </c>
      <c r="CO72" s="98">
        <v>110000</v>
      </c>
      <c r="CP72" s="57"/>
    </row>
    <row r="73" spans="40:94" ht="12.75" customHeight="1" hidden="1">
      <c r="AN73" s="29">
        <v>71</v>
      </c>
      <c r="AO73" s="30" t="s">
        <v>174</v>
      </c>
      <c r="AP73" s="97">
        <v>4</v>
      </c>
      <c r="AQ73" s="97">
        <v>4</v>
      </c>
      <c r="AR73" s="97">
        <v>2</v>
      </c>
      <c r="AS73" s="97">
        <v>9</v>
      </c>
      <c r="AT73" s="32" t="s">
        <v>597</v>
      </c>
      <c r="AU73" s="98">
        <v>110000</v>
      </c>
      <c r="AV73" s="98" t="s">
        <v>206</v>
      </c>
      <c r="AW73" s="98" t="s">
        <v>159</v>
      </c>
      <c r="AX73" s="98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197</v>
      </c>
      <c r="CJ73" s="97">
        <v>4</v>
      </c>
      <c r="CK73" s="97">
        <v>4</v>
      </c>
      <c r="CL73" s="97">
        <v>2</v>
      </c>
      <c r="CM73" s="97">
        <v>9</v>
      </c>
      <c r="CN73" s="32" t="s">
        <v>598</v>
      </c>
      <c r="CO73" s="98">
        <v>140000</v>
      </c>
      <c r="CP73" s="57"/>
    </row>
    <row r="74" spans="40:94" ht="12.75" customHeight="1" hidden="1">
      <c r="AN74" s="29">
        <v>72</v>
      </c>
      <c r="AO74" s="85" t="s">
        <v>221</v>
      </c>
      <c r="AP74" s="168">
        <v>4</v>
      </c>
      <c r="AQ74" s="168">
        <v>5</v>
      </c>
      <c r="AR74" s="168">
        <v>1</v>
      </c>
      <c r="AS74" s="168">
        <v>9</v>
      </c>
      <c r="AT74" s="87" t="s">
        <v>599</v>
      </c>
      <c r="AU74" s="169">
        <v>140000</v>
      </c>
      <c r="AV74" s="169" t="s">
        <v>339</v>
      </c>
      <c r="AW74" s="169" t="s">
        <v>340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5" t="s">
        <v>241</v>
      </c>
      <c r="CJ74" s="168">
        <v>4</v>
      </c>
      <c r="CK74" s="168">
        <v>5</v>
      </c>
      <c r="CL74" s="168">
        <v>1</v>
      </c>
      <c r="CM74" s="168">
        <v>9</v>
      </c>
      <c r="CN74" s="87" t="s">
        <v>599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71</v>
      </c>
      <c r="AP75" s="95">
        <v>5</v>
      </c>
      <c r="AQ75" s="95">
        <v>1</v>
      </c>
      <c r="AR75" s="95">
        <v>3</v>
      </c>
      <c r="AS75" s="95">
        <v>5</v>
      </c>
      <c r="AT75" s="55" t="s">
        <v>600</v>
      </c>
      <c r="AU75" s="96">
        <v>20000</v>
      </c>
      <c r="AV75" s="96" t="s">
        <v>348</v>
      </c>
      <c r="AW75" s="96" t="s">
        <v>363</v>
      </c>
      <c r="AX75" s="96">
        <v>16</v>
      </c>
      <c r="AY75" s="90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96</v>
      </c>
      <c r="CJ75" s="95">
        <v>5</v>
      </c>
      <c r="CK75" s="95">
        <v>1</v>
      </c>
      <c r="CL75" s="95">
        <v>3</v>
      </c>
      <c r="CM75" s="95">
        <v>5</v>
      </c>
      <c r="CN75" s="55" t="s">
        <v>601</v>
      </c>
      <c r="CO75" s="96">
        <v>50000</v>
      </c>
      <c r="CP75" s="90" t="s">
        <v>44</v>
      </c>
    </row>
    <row r="76" spans="40:94" ht="12.75" customHeight="1" hidden="1">
      <c r="AN76" s="29">
        <v>74</v>
      </c>
      <c r="AO76" s="85" t="s">
        <v>124</v>
      </c>
      <c r="AP76" s="168">
        <v>5</v>
      </c>
      <c r="AQ76" s="168">
        <v>5</v>
      </c>
      <c r="AR76" s="168">
        <v>2</v>
      </c>
      <c r="AS76" s="168">
        <v>9</v>
      </c>
      <c r="AT76" s="87" t="s">
        <v>602</v>
      </c>
      <c r="AU76" s="169">
        <v>140000</v>
      </c>
      <c r="AV76" s="169" t="s">
        <v>339</v>
      </c>
      <c r="AW76" s="169" t="s">
        <v>281</v>
      </c>
      <c r="AX76" s="169">
        <v>6</v>
      </c>
      <c r="AY76" s="90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5" t="s">
        <v>148</v>
      </c>
      <c r="CJ76" s="168">
        <v>5</v>
      </c>
      <c r="CK76" s="168">
        <v>5</v>
      </c>
      <c r="CL76" s="168">
        <v>2</v>
      </c>
      <c r="CM76" s="168">
        <v>9</v>
      </c>
      <c r="CN76" s="87" t="s">
        <v>403</v>
      </c>
      <c r="CO76" s="169">
        <v>170000</v>
      </c>
      <c r="CP76" s="90"/>
    </row>
    <row r="77" spans="40:94" ht="12.75" customHeight="1" hidden="1">
      <c r="AN77" s="29">
        <v>75</v>
      </c>
      <c r="AO77" s="53" t="s">
        <v>72</v>
      </c>
      <c r="AP77" s="95">
        <v>5</v>
      </c>
      <c r="AQ77" s="95">
        <v>3</v>
      </c>
      <c r="AR77" s="95">
        <v>3</v>
      </c>
      <c r="AS77" s="95">
        <v>9</v>
      </c>
      <c r="AT77" s="55"/>
      <c r="AU77" s="96">
        <v>50000</v>
      </c>
      <c r="AV77" s="96" t="s">
        <v>26</v>
      </c>
      <c r="AW77" s="96" t="s">
        <v>27</v>
      </c>
      <c r="AX77" s="96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97</v>
      </c>
      <c r="CJ77" s="95">
        <v>5</v>
      </c>
      <c r="CK77" s="95">
        <v>3</v>
      </c>
      <c r="CL77" s="95">
        <v>3</v>
      </c>
      <c r="CM77" s="95">
        <v>9</v>
      </c>
      <c r="CN77" s="55" t="s">
        <v>265</v>
      </c>
      <c r="CO77" s="96">
        <v>80000</v>
      </c>
      <c r="CP77" s="57" t="s">
        <v>45</v>
      </c>
    </row>
    <row r="78" spans="40:94" ht="12.75" customHeight="1" hidden="1">
      <c r="AN78" s="29">
        <v>76</v>
      </c>
      <c r="AO78" s="6" t="s">
        <v>125</v>
      </c>
      <c r="AP78" s="7">
        <v>6</v>
      </c>
      <c r="AQ78" s="7">
        <v>2</v>
      </c>
      <c r="AR78" s="7">
        <v>3</v>
      </c>
      <c r="AS78" s="7">
        <v>7</v>
      </c>
      <c r="AT78" s="8" t="s">
        <v>603</v>
      </c>
      <c r="AU78" s="9">
        <v>40000</v>
      </c>
      <c r="AV78" s="9" t="s">
        <v>348</v>
      </c>
      <c r="AW78" s="9" t="s">
        <v>363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149</v>
      </c>
      <c r="CJ78" s="7">
        <v>6</v>
      </c>
      <c r="CK78" s="7">
        <v>2</v>
      </c>
      <c r="CL78" s="7">
        <v>3</v>
      </c>
      <c r="CM78" s="7">
        <v>7</v>
      </c>
      <c r="CN78" s="8" t="s">
        <v>604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175</v>
      </c>
      <c r="AP79" s="97">
        <v>5</v>
      </c>
      <c r="AQ79" s="97">
        <v>3</v>
      </c>
      <c r="AR79" s="97">
        <v>3</v>
      </c>
      <c r="AS79" s="97">
        <v>8</v>
      </c>
      <c r="AT79" s="32" t="s">
        <v>532</v>
      </c>
      <c r="AU79" s="98">
        <v>70000</v>
      </c>
      <c r="AV79" s="98" t="s">
        <v>56</v>
      </c>
      <c r="AW79" s="98" t="s">
        <v>57</v>
      </c>
      <c r="AX79" s="98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198</v>
      </c>
      <c r="CJ79" s="97">
        <v>5</v>
      </c>
      <c r="CK79" s="97">
        <v>3</v>
      </c>
      <c r="CL79" s="97">
        <v>3</v>
      </c>
      <c r="CM79" s="97">
        <v>8</v>
      </c>
      <c r="CN79" s="32" t="s">
        <v>533</v>
      </c>
      <c r="CO79" s="98">
        <v>100000</v>
      </c>
      <c r="CP79" s="57"/>
    </row>
    <row r="80" spans="40:94" ht="12.75" customHeight="1" hidden="1">
      <c r="AN80" s="29">
        <v>78</v>
      </c>
      <c r="AO80" s="30" t="s">
        <v>222</v>
      </c>
      <c r="AP80" s="97">
        <v>4</v>
      </c>
      <c r="AQ80" s="97">
        <v>4</v>
      </c>
      <c r="AR80" s="97">
        <v>2</v>
      </c>
      <c r="AS80" s="97">
        <v>9</v>
      </c>
      <c r="AT80" s="32"/>
      <c r="AU80" s="98">
        <v>80000</v>
      </c>
      <c r="AV80" s="98" t="s">
        <v>158</v>
      </c>
      <c r="AW80" s="98" t="s">
        <v>159</v>
      </c>
      <c r="AX80" s="98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242</v>
      </c>
      <c r="CJ80" s="97">
        <v>4</v>
      </c>
      <c r="CK80" s="97">
        <v>4</v>
      </c>
      <c r="CL80" s="97">
        <v>2</v>
      </c>
      <c r="CM80" s="97">
        <v>9</v>
      </c>
      <c r="CN80" s="32" t="s">
        <v>265</v>
      </c>
      <c r="CO80" s="98">
        <v>110000</v>
      </c>
      <c r="CP80" s="57"/>
    </row>
    <row r="81" spans="40:94" ht="12.75" customHeight="1" hidden="1">
      <c r="AN81" s="29">
        <v>79</v>
      </c>
      <c r="AO81" s="30" t="s">
        <v>260</v>
      </c>
      <c r="AP81" s="97">
        <v>6</v>
      </c>
      <c r="AQ81" s="97">
        <v>3</v>
      </c>
      <c r="AR81" s="97">
        <v>3</v>
      </c>
      <c r="AS81" s="97">
        <v>9</v>
      </c>
      <c r="AT81" s="32" t="s">
        <v>433</v>
      </c>
      <c r="AU81" s="98">
        <v>80000</v>
      </c>
      <c r="AV81" s="98" t="s">
        <v>158</v>
      </c>
      <c r="AW81" s="98" t="s">
        <v>159</v>
      </c>
      <c r="AX81" s="98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273</v>
      </c>
      <c r="CJ81" s="97">
        <v>6</v>
      </c>
      <c r="CK81" s="97">
        <v>3</v>
      </c>
      <c r="CL81" s="97">
        <v>3</v>
      </c>
      <c r="CM81" s="97">
        <v>9</v>
      </c>
      <c r="CN81" s="32" t="s">
        <v>434</v>
      </c>
      <c r="CO81" s="98">
        <v>110000</v>
      </c>
      <c r="CP81" s="57"/>
    </row>
    <row r="82" spans="39:94" ht="12.75" customHeight="1" hidden="1">
      <c r="AM82" s="206"/>
      <c r="AN82" s="29">
        <v>80</v>
      </c>
      <c r="AO82" s="30" t="s">
        <v>293</v>
      </c>
      <c r="AP82" s="97">
        <v>4</v>
      </c>
      <c r="AQ82" s="97">
        <v>5</v>
      </c>
      <c r="AR82" s="97">
        <v>1</v>
      </c>
      <c r="AS82" s="97">
        <v>9</v>
      </c>
      <c r="AT82" s="32" t="s">
        <v>397</v>
      </c>
      <c r="AU82" s="98">
        <v>110000</v>
      </c>
      <c r="AV82" s="98" t="s">
        <v>339</v>
      </c>
      <c r="AW82" s="98" t="s">
        <v>281</v>
      </c>
      <c r="AX82" s="98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299</v>
      </c>
      <c r="CJ82" s="97">
        <v>4</v>
      </c>
      <c r="CK82" s="97">
        <v>5</v>
      </c>
      <c r="CL82" s="97">
        <v>1</v>
      </c>
      <c r="CM82" s="97">
        <v>9</v>
      </c>
      <c r="CN82" s="32" t="s">
        <v>397</v>
      </c>
      <c r="CO82" s="98">
        <v>140000</v>
      </c>
      <c r="CP82" s="57"/>
    </row>
    <row r="83" spans="39:94" ht="12.75" customHeight="1" hidden="1">
      <c r="AM83" s="206"/>
      <c r="AN83" s="29">
        <v>81</v>
      </c>
      <c r="AO83" s="53" t="s">
        <v>73</v>
      </c>
      <c r="AP83" s="95">
        <v>7</v>
      </c>
      <c r="AQ83" s="95">
        <v>3</v>
      </c>
      <c r="AR83" s="95">
        <v>3</v>
      </c>
      <c r="AS83" s="95">
        <v>7</v>
      </c>
      <c r="AT83" s="55"/>
      <c r="AU83" s="96">
        <v>50000</v>
      </c>
      <c r="AV83" s="96" t="s">
        <v>26</v>
      </c>
      <c r="AW83" s="96" t="s">
        <v>605</v>
      </c>
      <c r="AX83" s="96">
        <v>16</v>
      </c>
      <c r="AY83" s="90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98</v>
      </c>
      <c r="CJ83" s="95">
        <v>7</v>
      </c>
      <c r="CK83" s="95">
        <v>3</v>
      </c>
      <c r="CL83" s="95">
        <v>3</v>
      </c>
      <c r="CM83" s="95">
        <v>7</v>
      </c>
      <c r="CN83" s="55" t="s">
        <v>265</v>
      </c>
      <c r="CO83" s="96">
        <v>80000</v>
      </c>
      <c r="CP83" s="90" t="s">
        <v>46</v>
      </c>
    </row>
    <row r="84" spans="38:94" ht="12.75" customHeight="1" hidden="1">
      <c r="AL84" s="206"/>
      <c r="AM84" s="206"/>
      <c r="AN84" s="29">
        <v>82</v>
      </c>
      <c r="AO84" s="30" t="s">
        <v>126</v>
      </c>
      <c r="AP84" s="97">
        <v>7</v>
      </c>
      <c r="AQ84" s="97">
        <v>3</v>
      </c>
      <c r="AR84" s="97">
        <v>3</v>
      </c>
      <c r="AS84" s="97">
        <v>7</v>
      </c>
      <c r="AT84" s="32" t="s">
        <v>606</v>
      </c>
      <c r="AU84" s="98">
        <v>70000</v>
      </c>
      <c r="AV84" s="98" t="s">
        <v>56</v>
      </c>
      <c r="AW84" s="98" t="s">
        <v>607</v>
      </c>
      <c r="AX84" s="98">
        <v>2</v>
      </c>
      <c r="AY84" s="90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150</v>
      </c>
      <c r="CJ84" s="97">
        <v>7</v>
      </c>
      <c r="CK84" s="97">
        <v>3</v>
      </c>
      <c r="CL84" s="97">
        <v>3</v>
      </c>
      <c r="CM84" s="97">
        <v>7</v>
      </c>
      <c r="CN84" s="32" t="s">
        <v>608</v>
      </c>
      <c r="CO84" s="98">
        <v>100000</v>
      </c>
      <c r="CP84" s="90"/>
    </row>
    <row r="85" spans="38:94" ht="12.75" customHeight="1" hidden="1">
      <c r="AL85" s="206"/>
      <c r="AM85" s="206"/>
      <c r="AN85" s="29">
        <v>83</v>
      </c>
      <c r="AO85" s="30" t="s">
        <v>176</v>
      </c>
      <c r="AP85" s="97">
        <v>9</v>
      </c>
      <c r="AQ85" s="97">
        <v>2</v>
      </c>
      <c r="AR85" s="97">
        <v>4</v>
      </c>
      <c r="AS85" s="97">
        <v>7</v>
      </c>
      <c r="AT85" s="32" t="s">
        <v>25</v>
      </c>
      <c r="AU85" s="98">
        <v>80000</v>
      </c>
      <c r="AV85" s="98" t="s">
        <v>107</v>
      </c>
      <c r="AW85" s="98" t="s">
        <v>609</v>
      </c>
      <c r="AX85" s="98">
        <v>4</v>
      </c>
      <c r="AY85" s="90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199</v>
      </c>
      <c r="CJ85" s="97">
        <v>9</v>
      </c>
      <c r="CK85" s="97">
        <v>2</v>
      </c>
      <c r="CL85" s="97">
        <v>4</v>
      </c>
      <c r="CM85" s="97">
        <v>7</v>
      </c>
      <c r="CN85" s="32" t="s">
        <v>53</v>
      </c>
      <c r="CO85" s="98">
        <v>110000</v>
      </c>
      <c r="CP85" s="90"/>
    </row>
    <row r="86" spans="38:94" ht="12.75" customHeight="1" hidden="1">
      <c r="AL86" s="206"/>
      <c r="AM86" s="206"/>
      <c r="AN86" s="29">
        <v>84</v>
      </c>
      <c r="AO86" s="30" t="s">
        <v>223</v>
      </c>
      <c r="AP86" s="97">
        <v>7</v>
      </c>
      <c r="AQ86" s="97">
        <v>3</v>
      </c>
      <c r="AR86" s="97">
        <v>3</v>
      </c>
      <c r="AS86" s="97">
        <v>8</v>
      </c>
      <c r="AT86" s="32" t="s">
        <v>433</v>
      </c>
      <c r="AU86" s="98">
        <v>90000</v>
      </c>
      <c r="AV86" s="98" t="s">
        <v>158</v>
      </c>
      <c r="AW86" s="98" t="s">
        <v>310</v>
      </c>
      <c r="AX86" s="98">
        <v>2</v>
      </c>
      <c r="AY86" s="90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243</v>
      </c>
      <c r="CJ86" s="97">
        <v>7</v>
      </c>
      <c r="CK86" s="97">
        <v>3</v>
      </c>
      <c r="CL86" s="97">
        <v>3</v>
      </c>
      <c r="CM86" s="97">
        <v>8</v>
      </c>
      <c r="CN86" s="32" t="s">
        <v>434</v>
      </c>
      <c r="CO86" s="98">
        <v>120000</v>
      </c>
      <c r="CP86" s="90"/>
    </row>
    <row r="87" spans="38:94" ht="12.75" customHeight="1" hidden="1">
      <c r="AL87" s="206"/>
      <c r="AN87" s="29">
        <v>85</v>
      </c>
      <c r="AO87" s="85" t="s">
        <v>261</v>
      </c>
      <c r="AP87" s="168">
        <v>6</v>
      </c>
      <c r="AQ87" s="168">
        <v>5</v>
      </c>
      <c r="AR87" s="168">
        <v>2</v>
      </c>
      <c r="AS87" s="168">
        <v>8</v>
      </c>
      <c r="AT87" s="87" t="s">
        <v>610</v>
      </c>
      <c r="AU87" s="169">
        <v>150000</v>
      </c>
      <c r="AV87" s="169" t="s">
        <v>339</v>
      </c>
      <c r="AW87" s="169" t="s">
        <v>340</v>
      </c>
      <c r="AX87" s="169">
        <v>1</v>
      </c>
      <c r="AY87" s="90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5" t="s">
        <v>274</v>
      </c>
      <c r="CJ87" s="168">
        <v>6</v>
      </c>
      <c r="CK87" s="168">
        <v>5</v>
      </c>
      <c r="CL87" s="168">
        <v>2</v>
      </c>
      <c r="CM87" s="168">
        <v>8</v>
      </c>
      <c r="CN87" s="87" t="s">
        <v>610</v>
      </c>
      <c r="CO87" s="169">
        <v>180000</v>
      </c>
      <c r="CP87" s="90"/>
    </row>
    <row r="88" spans="38:94" ht="12.75" customHeight="1" hidden="1">
      <c r="AL88" s="206"/>
      <c r="AN88" s="29">
        <v>86</v>
      </c>
      <c r="AO88" s="30" t="s">
        <v>74</v>
      </c>
      <c r="AP88" s="97">
        <v>6</v>
      </c>
      <c r="AQ88" s="97">
        <v>3</v>
      </c>
      <c r="AR88" s="97">
        <v>3</v>
      </c>
      <c r="AS88" s="97">
        <v>8</v>
      </c>
      <c r="AT88" s="32" t="s">
        <v>611</v>
      </c>
      <c r="AU88" s="98">
        <v>60000</v>
      </c>
      <c r="AV88" s="98" t="s">
        <v>26</v>
      </c>
      <c r="AW88" s="98" t="s">
        <v>27</v>
      </c>
      <c r="AX88" s="98">
        <v>16</v>
      </c>
      <c r="AY88" s="99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99</v>
      </c>
      <c r="CJ88" s="97">
        <v>6</v>
      </c>
      <c r="CK88" s="97">
        <v>3</v>
      </c>
      <c r="CL88" s="97">
        <v>3</v>
      </c>
      <c r="CM88" s="97">
        <v>8</v>
      </c>
      <c r="CN88" s="32" t="s">
        <v>612</v>
      </c>
      <c r="CO88" s="98">
        <v>90000</v>
      </c>
      <c r="CP88" s="99" t="s">
        <v>47</v>
      </c>
    </row>
    <row r="89" spans="38:94" ht="12.75" customHeight="1" hidden="1">
      <c r="AL89" s="206"/>
      <c r="AN89" s="29">
        <v>87</v>
      </c>
      <c r="AO89" s="30" t="s">
        <v>127</v>
      </c>
      <c r="AP89" s="97">
        <v>7</v>
      </c>
      <c r="AQ89" s="97">
        <v>2</v>
      </c>
      <c r="AR89" s="97">
        <v>4</v>
      </c>
      <c r="AS89" s="97">
        <v>7</v>
      </c>
      <c r="AT89" s="32" t="s">
        <v>613</v>
      </c>
      <c r="AU89" s="98">
        <v>80000</v>
      </c>
      <c r="AV89" s="98" t="s">
        <v>107</v>
      </c>
      <c r="AW89" s="98" t="s">
        <v>108</v>
      </c>
      <c r="AX89" s="98">
        <v>4</v>
      </c>
      <c r="AY89" s="99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151</v>
      </c>
      <c r="CJ89" s="97">
        <v>7</v>
      </c>
      <c r="CK89" s="97">
        <v>2</v>
      </c>
      <c r="CL89" s="97">
        <v>4</v>
      </c>
      <c r="CM89" s="97">
        <v>7</v>
      </c>
      <c r="CN89" s="32" t="s">
        <v>614</v>
      </c>
      <c r="CO89" s="98">
        <v>110000</v>
      </c>
      <c r="CP89" s="99"/>
    </row>
    <row r="90" spans="38:94" ht="12.75" customHeight="1" hidden="1">
      <c r="AL90" s="206"/>
      <c r="AN90" s="29">
        <v>88</v>
      </c>
      <c r="AO90" s="30" t="s">
        <v>177</v>
      </c>
      <c r="AP90" s="97">
        <v>7</v>
      </c>
      <c r="AQ90" s="97">
        <v>3</v>
      </c>
      <c r="AR90" s="97">
        <v>3</v>
      </c>
      <c r="AS90" s="97">
        <v>8</v>
      </c>
      <c r="AT90" s="32" t="s">
        <v>615</v>
      </c>
      <c r="AU90" s="98">
        <v>110000</v>
      </c>
      <c r="AV90" s="98" t="s">
        <v>616</v>
      </c>
      <c r="AW90" s="98" t="s">
        <v>617</v>
      </c>
      <c r="AX90" s="98">
        <v>4</v>
      </c>
      <c r="AY90" s="99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200</v>
      </c>
      <c r="CJ90" s="97">
        <v>7</v>
      </c>
      <c r="CK90" s="97">
        <v>3</v>
      </c>
      <c r="CL90" s="97">
        <v>3</v>
      </c>
      <c r="CM90" s="97">
        <v>8</v>
      </c>
      <c r="CN90" s="32" t="s">
        <v>618</v>
      </c>
      <c r="CO90" s="98">
        <v>140000</v>
      </c>
      <c r="CP90" s="99"/>
    </row>
    <row r="91" spans="38:94" ht="12.75" customHeight="1" hidden="1">
      <c r="AL91" s="206"/>
      <c r="AM91" s="206"/>
      <c r="AN91" s="29">
        <v>89</v>
      </c>
      <c r="AO91" s="85" t="s">
        <v>224</v>
      </c>
      <c r="AP91" s="168">
        <v>6</v>
      </c>
      <c r="AQ91" s="168">
        <v>5</v>
      </c>
      <c r="AR91" s="168">
        <v>1</v>
      </c>
      <c r="AS91" s="168">
        <v>9</v>
      </c>
      <c r="AT91" s="87" t="s">
        <v>569</v>
      </c>
      <c r="AU91" s="169">
        <v>140000</v>
      </c>
      <c r="AV91" s="169" t="s">
        <v>339</v>
      </c>
      <c r="AW91" s="169" t="s">
        <v>281</v>
      </c>
      <c r="AX91" s="169">
        <v>1</v>
      </c>
      <c r="AY91" s="99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5" t="s">
        <v>244</v>
      </c>
      <c r="CJ91" s="168">
        <v>6</v>
      </c>
      <c r="CK91" s="168">
        <v>5</v>
      </c>
      <c r="CL91" s="168">
        <v>1</v>
      </c>
      <c r="CM91" s="168">
        <v>9</v>
      </c>
      <c r="CN91" s="87" t="s">
        <v>569</v>
      </c>
      <c r="CO91" s="169">
        <v>170000</v>
      </c>
      <c r="CP91" s="99"/>
    </row>
    <row r="92" spans="38:94" ht="12.75" customHeight="1" hidden="1">
      <c r="AL92" s="206"/>
      <c r="AM92" s="206"/>
      <c r="AN92" s="29">
        <v>90</v>
      </c>
      <c r="AO92" s="53" t="s">
        <v>75</v>
      </c>
      <c r="AP92" s="54">
        <v>5</v>
      </c>
      <c r="AQ92" s="54">
        <v>3</v>
      </c>
      <c r="AR92" s="54">
        <v>2</v>
      </c>
      <c r="AS92" s="54">
        <v>7</v>
      </c>
      <c r="AT92" s="55" t="s">
        <v>549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100</v>
      </c>
      <c r="CJ92" s="54">
        <v>5</v>
      </c>
      <c r="CK92" s="54">
        <v>3</v>
      </c>
      <c r="CL92" s="54">
        <v>2</v>
      </c>
      <c r="CM92" s="54">
        <v>7</v>
      </c>
      <c r="CN92" s="55" t="s">
        <v>550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128</v>
      </c>
      <c r="AP93" s="31">
        <v>4</v>
      </c>
      <c r="AQ93" s="31">
        <v>3</v>
      </c>
      <c r="AR93" s="31">
        <v>2</v>
      </c>
      <c r="AS93" s="31">
        <v>8</v>
      </c>
      <c r="AT93" s="32" t="s">
        <v>571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152</v>
      </c>
      <c r="CJ93" s="31">
        <v>4</v>
      </c>
      <c r="CK93" s="31">
        <v>3</v>
      </c>
      <c r="CL93" s="31">
        <v>2</v>
      </c>
      <c r="CM93" s="31">
        <v>8</v>
      </c>
      <c r="CN93" s="32" t="s">
        <v>572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178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107</v>
      </c>
      <c r="AW94" s="33" t="s">
        <v>108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201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225</v>
      </c>
      <c r="AP95" s="31">
        <v>6</v>
      </c>
      <c r="AQ95" s="31">
        <v>3</v>
      </c>
      <c r="AR95" s="31">
        <v>3</v>
      </c>
      <c r="AS95" s="31">
        <v>8</v>
      </c>
      <c r="AT95" s="32" t="s">
        <v>557</v>
      </c>
      <c r="AU95" s="33">
        <v>90000</v>
      </c>
      <c r="AV95" s="33" t="s">
        <v>158</v>
      </c>
      <c r="AW95" s="33" t="s">
        <v>159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245</v>
      </c>
      <c r="CJ95" s="31">
        <v>6</v>
      </c>
      <c r="CK95" s="31">
        <v>3</v>
      </c>
      <c r="CL95" s="31">
        <v>3</v>
      </c>
      <c r="CM95" s="31">
        <v>8</v>
      </c>
      <c r="CN95" s="32" t="s">
        <v>558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262</v>
      </c>
      <c r="AP96" s="31">
        <v>3</v>
      </c>
      <c r="AQ96" s="31">
        <v>5</v>
      </c>
      <c r="AR96" s="31">
        <v>1</v>
      </c>
      <c r="AS96" s="31">
        <v>9</v>
      </c>
      <c r="AT96" s="32" t="s">
        <v>619</v>
      </c>
      <c r="AU96" s="33">
        <v>120000</v>
      </c>
      <c r="AV96" s="33" t="s">
        <v>339</v>
      </c>
      <c r="AW96" s="33" t="s">
        <v>281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275</v>
      </c>
      <c r="CJ96" s="31">
        <v>3</v>
      </c>
      <c r="CK96" s="31">
        <v>5</v>
      </c>
      <c r="CL96" s="31">
        <v>1</v>
      </c>
      <c r="CM96" s="31">
        <v>9</v>
      </c>
      <c r="CN96" s="32" t="s">
        <v>620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76</v>
      </c>
      <c r="AP97" s="95">
        <v>6</v>
      </c>
      <c r="AQ97" s="95">
        <v>2</v>
      </c>
      <c r="AR97" s="95">
        <v>3</v>
      </c>
      <c r="AS97" s="95">
        <v>7</v>
      </c>
      <c r="AT97" s="55" t="s">
        <v>603</v>
      </c>
      <c r="AU97" s="96">
        <v>40000</v>
      </c>
      <c r="AV97" s="96" t="s">
        <v>362</v>
      </c>
      <c r="AW97" s="96" t="s">
        <v>363</v>
      </c>
      <c r="AX97" s="96">
        <v>12</v>
      </c>
      <c r="AY97" s="99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101</v>
      </c>
      <c r="CJ97" s="95">
        <v>6</v>
      </c>
      <c r="CK97" s="95">
        <v>2</v>
      </c>
      <c r="CL97" s="95">
        <v>3</v>
      </c>
      <c r="CM97" s="95">
        <v>7</v>
      </c>
      <c r="CN97" s="55" t="s">
        <v>604</v>
      </c>
      <c r="CO97" s="96">
        <v>70000</v>
      </c>
      <c r="CP97" s="99" t="s">
        <v>49</v>
      </c>
    </row>
    <row r="98" spans="39:94" ht="12.75" customHeight="1" hidden="1">
      <c r="AM98" s="206"/>
      <c r="AN98" s="29">
        <v>96</v>
      </c>
      <c r="AO98" s="30" t="s">
        <v>129</v>
      </c>
      <c r="AP98" s="97">
        <v>7</v>
      </c>
      <c r="AQ98" s="97">
        <v>3</v>
      </c>
      <c r="AR98" s="97">
        <v>3</v>
      </c>
      <c r="AS98" s="97">
        <v>7</v>
      </c>
      <c r="AT98" s="32" t="s">
        <v>379</v>
      </c>
      <c r="AU98" s="98">
        <v>50000</v>
      </c>
      <c r="AV98" s="98" t="s">
        <v>380</v>
      </c>
      <c r="AW98" s="98" t="s">
        <v>27</v>
      </c>
      <c r="AX98" s="98">
        <v>2</v>
      </c>
      <c r="AY98" s="99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153</v>
      </c>
      <c r="CJ98" s="97">
        <v>7</v>
      </c>
      <c r="CK98" s="97">
        <v>3</v>
      </c>
      <c r="CL98" s="97">
        <v>3</v>
      </c>
      <c r="CM98" s="97">
        <v>7</v>
      </c>
      <c r="CN98" s="32" t="s">
        <v>391</v>
      </c>
      <c r="CO98" s="98">
        <v>80000</v>
      </c>
      <c r="CP98" s="99"/>
    </row>
    <row r="99" spans="39:94" ht="12.75" customHeight="1" hidden="1">
      <c r="AM99" s="206"/>
      <c r="AN99" s="29">
        <v>97</v>
      </c>
      <c r="AO99" s="30" t="s">
        <v>179</v>
      </c>
      <c r="AP99" s="97">
        <v>7</v>
      </c>
      <c r="AQ99" s="97">
        <v>3</v>
      </c>
      <c r="AR99" s="97">
        <v>3</v>
      </c>
      <c r="AS99" s="97">
        <v>7</v>
      </c>
      <c r="AT99" s="32" t="s">
        <v>621</v>
      </c>
      <c r="AU99" s="98">
        <v>70000</v>
      </c>
      <c r="AV99" s="98" t="s">
        <v>622</v>
      </c>
      <c r="AW99" s="98" t="s">
        <v>57</v>
      </c>
      <c r="AX99" s="98">
        <v>2</v>
      </c>
      <c r="AY99" s="99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202</v>
      </c>
      <c r="CJ99" s="97">
        <v>7</v>
      </c>
      <c r="CK99" s="97">
        <v>3</v>
      </c>
      <c r="CL99" s="97">
        <v>3</v>
      </c>
      <c r="CM99" s="97">
        <v>7</v>
      </c>
      <c r="CN99" s="32" t="s">
        <v>623</v>
      </c>
      <c r="CO99" s="98">
        <v>100000</v>
      </c>
      <c r="CP99" s="99"/>
    </row>
    <row r="100" spans="40:94" ht="12.75" customHeight="1" hidden="1">
      <c r="AN100" s="29">
        <v>98</v>
      </c>
      <c r="AO100" s="30" t="s">
        <v>226</v>
      </c>
      <c r="AP100" s="97">
        <v>7</v>
      </c>
      <c r="AQ100" s="97">
        <v>3</v>
      </c>
      <c r="AR100" s="97">
        <v>3</v>
      </c>
      <c r="AS100" s="97">
        <v>8</v>
      </c>
      <c r="AT100" s="32" t="s">
        <v>624</v>
      </c>
      <c r="AU100" s="98">
        <v>90000</v>
      </c>
      <c r="AV100" s="98" t="s">
        <v>206</v>
      </c>
      <c r="AW100" s="98" t="s">
        <v>159</v>
      </c>
      <c r="AX100" s="98">
        <v>2</v>
      </c>
      <c r="AY100" s="99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246</v>
      </c>
      <c r="CJ100" s="97">
        <v>7</v>
      </c>
      <c r="CK100" s="97">
        <v>3</v>
      </c>
      <c r="CL100" s="97">
        <v>3</v>
      </c>
      <c r="CM100" s="97">
        <v>8</v>
      </c>
      <c r="CN100" s="32" t="s">
        <v>625</v>
      </c>
      <c r="CO100" s="98">
        <v>120000</v>
      </c>
      <c r="CP100" s="99"/>
    </row>
    <row r="101" spans="40:94" ht="12.75" customHeight="1" hidden="1">
      <c r="AN101" s="29">
        <v>99</v>
      </c>
      <c r="AO101" s="30" t="s">
        <v>263</v>
      </c>
      <c r="AP101" s="97">
        <v>4</v>
      </c>
      <c r="AQ101" s="97">
        <v>5</v>
      </c>
      <c r="AR101" s="97">
        <v>1</v>
      </c>
      <c r="AS101" s="97">
        <v>9</v>
      </c>
      <c r="AT101" s="32" t="s">
        <v>397</v>
      </c>
      <c r="AU101" s="98">
        <v>110000</v>
      </c>
      <c r="AV101" s="98" t="s">
        <v>280</v>
      </c>
      <c r="AW101" s="98" t="s">
        <v>281</v>
      </c>
      <c r="AX101" s="98">
        <v>1</v>
      </c>
      <c r="AY101" s="99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276</v>
      </c>
      <c r="CJ101" s="97">
        <v>4</v>
      </c>
      <c r="CK101" s="97">
        <v>5</v>
      </c>
      <c r="CL101" s="97">
        <v>1</v>
      </c>
      <c r="CM101" s="97">
        <v>9</v>
      </c>
      <c r="CN101" s="32" t="s">
        <v>397</v>
      </c>
      <c r="CO101" s="98">
        <v>140000</v>
      </c>
      <c r="CP101" s="99"/>
    </row>
    <row r="102" spans="40:94" ht="12.75" customHeight="1" hidden="1">
      <c r="AN102" s="29">
        <v>100</v>
      </c>
      <c r="AO102" s="53" t="s">
        <v>77</v>
      </c>
      <c r="AP102" s="95">
        <v>6</v>
      </c>
      <c r="AQ102" s="95">
        <v>3</v>
      </c>
      <c r="AR102" s="95">
        <v>3</v>
      </c>
      <c r="AS102" s="95">
        <v>7</v>
      </c>
      <c r="AT102" s="55"/>
      <c r="AU102" s="96">
        <v>40000</v>
      </c>
      <c r="AV102" s="96" t="s">
        <v>26</v>
      </c>
      <c r="AW102" s="96" t="s">
        <v>27</v>
      </c>
      <c r="AX102" s="96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102</v>
      </c>
      <c r="CJ102" s="95">
        <v>6</v>
      </c>
      <c r="CK102" s="95">
        <v>3</v>
      </c>
      <c r="CL102" s="95">
        <v>3</v>
      </c>
      <c r="CM102" s="95">
        <v>7</v>
      </c>
      <c r="CN102" s="55" t="s">
        <v>265</v>
      </c>
      <c r="CO102" s="96">
        <v>70000</v>
      </c>
      <c r="CP102" s="208" t="s">
        <v>50</v>
      </c>
    </row>
    <row r="103" spans="40:94" ht="12.75" customHeight="1" hidden="1">
      <c r="AN103" s="29">
        <v>101</v>
      </c>
      <c r="AO103" s="85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7" t="s">
        <v>626</v>
      </c>
      <c r="AU103" s="169">
        <v>110000</v>
      </c>
      <c r="AV103" s="169" t="s">
        <v>616</v>
      </c>
      <c r="AW103" s="169" t="s">
        <v>617</v>
      </c>
      <c r="AX103" s="98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5" t="s">
        <v>154</v>
      </c>
      <c r="CJ103" s="168">
        <v>6</v>
      </c>
      <c r="CK103" s="168">
        <v>4</v>
      </c>
      <c r="CL103" s="168">
        <v>4</v>
      </c>
      <c r="CM103" s="168">
        <v>8</v>
      </c>
      <c r="CN103" s="87" t="s">
        <v>627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78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107</v>
      </c>
      <c r="AW104" s="56" t="s">
        <v>108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103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265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130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628</v>
      </c>
      <c r="AU105" s="33">
        <v>90000</v>
      </c>
      <c r="AV105" s="33" t="s">
        <v>107</v>
      </c>
      <c r="AW105" s="33" t="s">
        <v>108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155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629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181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456</v>
      </c>
      <c r="AU106" s="33">
        <v>90000</v>
      </c>
      <c r="AV106" s="33" t="s">
        <v>281</v>
      </c>
      <c r="AW106" s="33" t="s">
        <v>339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203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457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228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630</v>
      </c>
      <c r="AU107" s="33">
        <v>120000</v>
      </c>
      <c r="AV107" s="33" t="s">
        <v>107</v>
      </c>
      <c r="AW107" s="33" t="s">
        <v>108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247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631</v>
      </c>
      <c r="CO107" s="33">
        <v>150000</v>
      </c>
      <c r="CP107" s="57"/>
    </row>
    <row r="108" spans="40:94" ht="12.75" customHeight="1" hidden="1">
      <c r="AN108" s="29">
        <v>106</v>
      </c>
      <c r="AO108" s="85" t="s">
        <v>264</v>
      </c>
      <c r="AP108" s="86">
        <v>2</v>
      </c>
      <c r="AQ108" s="86">
        <v>6</v>
      </c>
      <c r="AR108" s="86">
        <v>1</v>
      </c>
      <c r="AS108" s="86">
        <v>10</v>
      </c>
      <c r="AT108" s="87" t="s">
        <v>483</v>
      </c>
      <c r="AU108" s="88">
        <v>120000</v>
      </c>
      <c r="AV108" s="88" t="s">
        <v>339</v>
      </c>
      <c r="AW108" s="88" t="s">
        <v>281</v>
      </c>
      <c r="AX108" s="88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5" t="s">
        <v>277</v>
      </c>
      <c r="CJ108" s="86">
        <v>2</v>
      </c>
      <c r="CK108" s="86">
        <v>6</v>
      </c>
      <c r="CL108" s="86">
        <v>1</v>
      </c>
      <c r="CM108" s="86">
        <v>10</v>
      </c>
      <c r="CN108" s="87" t="s">
        <v>484</v>
      </c>
      <c r="CO108" s="88">
        <v>150000</v>
      </c>
      <c r="CP108" s="57"/>
    </row>
    <row r="109" spans="40:94" ht="12.75" customHeight="1" hidden="1">
      <c r="AN109" s="37">
        <v>107</v>
      </c>
      <c r="AO109" s="30" t="s">
        <v>285</v>
      </c>
      <c r="AP109" s="7">
        <v>6</v>
      </c>
      <c r="AQ109" s="7">
        <v>3</v>
      </c>
      <c r="AR109" s="7">
        <v>3</v>
      </c>
      <c r="AS109" s="7">
        <v>8</v>
      </c>
      <c r="AT109" s="8" t="s">
        <v>632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167</v>
      </c>
      <c r="AP110" s="7">
        <v>6</v>
      </c>
      <c r="AQ110" s="7">
        <v>5</v>
      </c>
      <c r="AR110" s="7">
        <v>2</v>
      </c>
      <c r="AS110" s="7">
        <v>9</v>
      </c>
      <c r="AT110" s="8" t="s">
        <v>633</v>
      </c>
      <c r="AU110" s="9">
        <v>290000</v>
      </c>
      <c r="AX110" s="9">
        <v>1</v>
      </c>
      <c r="AY110" s="9" t="s">
        <v>634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207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635</v>
      </c>
      <c r="AU111" s="211">
        <v>145000</v>
      </c>
      <c r="AX111" s="9">
        <v>1</v>
      </c>
      <c r="AY111" s="9" t="s">
        <v>636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248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466</v>
      </c>
      <c r="AU112" s="211">
        <v>145000</v>
      </c>
      <c r="AX112" s="9">
        <v>1</v>
      </c>
      <c r="AY112" s="9" t="s">
        <v>636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2" t="s">
        <v>292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637</v>
      </c>
      <c r="AU113" s="211">
        <v>60000</v>
      </c>
      <c r="AX113" s="9">
        <v>1</v>
      </c>
      <c r="AY113" s="9" t="s">
        <v>638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2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303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639</v>
      </c>
      <c r="AU114" s="211">
        <v>60000</v>
      </c>
      <c r="AX114" s="9">
        <v>1</v>
      </c>
      <c r="AY114" s="9" t="s">
        <v>640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180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641</v>
      </c>
      <c r="AU115" s="211">
        <v>390000</v>
      </c>
      <c r="AX115" s="9">
        <v>1</v>
      </c>
      <c r="AY115" s="9" t="s">
        <v>642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227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643</v>
      </c>
      <c r="AU116" s="211">
        <v>120000</v>
      </c>
      <c r="AX116" s="9">
        <v>1</v>
      </c>
      <c r="AY116" s="9" t="s">
        <v>644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214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645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253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646</v>
      </c>
      <c r="AU118" s="211">
        <v>150000</v>
      </c>
      <c r="AX118" s="9">
        <v>1</v>
      </c>
      <c r="AY118" s="9" t="s">
        <v>647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284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648</v>
      </c>
      <c r="AU119" s="211">
        <v>200000</v>
      </c>
      <c r="AX119" s="9">
        <v>1</v>
      </c>
      <c r="AY119" s="9" t="s">
        <v>649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294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650</v>
      </c>
      <c r="AU120" s="211">
        <v>100000</v>
      </c>
      <c r="AX120" s="9">
        <v>1</v>
      </c>
      <c r="AY120" s="9" t="s">
        <v>651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314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652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316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653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307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654</v>
      </c>
      <c r="AU123" s="211">
        <v>210000</v>
      </c>
      <c r="AX123" s="9">
        <v>1</v>
      </c>
      <c r="AY123" s="9" t="s">
        <v>655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249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656</v>
      </c>
      <c r="AU124" s="211">
        <v>310000</v>
      </c>
      <c r="AX124" s="9">
        <v>1</v>
      </c>
      <c r="AY124" s="9" t="s">
        <v>657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2" t="s">
        <v>288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658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2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328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659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256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660</v>
      </c>
      <c r="AU127" s="33">
        <v>120000</v>
      </c>
      <c r="AX127" s="9">
        <v>1</v>
      </c>
      <c r="AY127" s="9" t="s">
        <v>661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322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662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336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663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218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664</v>
      </c>
      <c r="AU130" s="211">
        <v>110000</v>
      </c>
      <c r="AX130" s="9">
        <v>1</v>
      </c>
      <c r="AY130" s="9" t="s">
        <v>665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2" t="s">
        <v>257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666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2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3" t="s">
        <v>302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667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3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282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668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3" t="s">
        <v>669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670</v>
      </c>
      <c r="AU134" s="211">
        <v>260000</v>
      </c>
      <c r="AX134" s="9">
        <v>1</v>
      </c>
      <c r="AY134" s="9" t="s">
        <v>671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3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3" t="s">
        <v>289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672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3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4" t="s">
        <v>333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673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4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4" t="s">
        <v>306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674</v>
      </c>
      <c r="AU137" s="211">
        <v>220000</v>
      </c>
      <c r="AX137" s="9">
        <v>1</v>
      </c>
      <c r="AY137" s="9" t="s">
        <v>675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4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4" t="s">
        <v>295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676</v>
      </c>
      <c r="AU138" s="211">
        <v>180000</v>
      </c>
      <c r="AX138" s="9">
        <v>1</v>
      </c>
      <c r="AY138" s="9" t="s">
        <v>642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4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315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677</v>
      </c>
      <c r="AU139" s="211">
        <v>260000</v>
      </c>
      <c r="AX139" s="9">
        <v>1</v>
      </c>
      <c r="AY139" s="9" t="s">
        <v>678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300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679</v>
      </c>
      <c r="AU140" s="211">
        <v>150000</v>
      </c>
      <c r="AX140" s="9">
        <v>1</v>
      </c>
      <c r="AY140" s="9" t="s">
        <v>680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312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681</v>
      </c>
      <c r="AU141" s="211">
        <v>300000</v>
      </c>
      <c r="AX141" s="9">
        <v>1</v>
      </c>
      <c r="AY141" s="9" t="s">
        <v>680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290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682</v>
      </c>
      <c r="AU142" s="211">
        <v>220000</v>
      </c>
      <c r="AX142" s="9">
        <v>1</v>
      </c>
      <c r="AY142" s="9" t="s">
        <v>683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2" t="s">
        <v>326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684</v>
      </c>
      <c r="AU143" s="211">
        <v>130000</v>
      </c>
      <c r="AX143" s="9">
        <v>1</v>
      </c>
      <c r="AY143" s="9" t="s">
        <v>680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2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2" t="s">
        <v>319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685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2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255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686</v>
      </c>
      <c r="AU145" s="211">
        <v>430000</v>
      </c>
      <c r="AX145" s="9">
        <v>1</v>
      </c>
      <c r="AY145" s="9" t="s">
        <v>687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313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688</v>
      </c>
      <c r="AU146" s="33">
        <v>130000</v>
      </c>
      <c r="AX146" s="9">
        <v>1</v>
      </c>
      <c r="AY146" s="9" t="s">
        <v>689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4" t="s">
        <v>318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690</v>
      </c>
      <c r="AU147" s="33">
        <v>230000</v>
      </c>
      <c r="AX147" s="9">
        <v>1</v>
      </c>
      <c r="AY147" s="9" t="s">
        <v>691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4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287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692</v>
      </c>
      <c r="AU148" s="211">
        <v>140000</v>
      </c>
      <c r="AX148" s="9">
        <v>1</v>
      </c>
      <c r="AY148" s="9" t="s">
        <v>693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321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694</v>
      </c>
      <c r="AU149" s="211">
        <v>250000</v>
      </c>
      <c r="AX149" s="9">
        <v>1</v>
      </c>
      <c r="AY149" s="9" t="s">
        <v>683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320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695</v>
      </c>
      <c r="AU150" s="211">
        <v>380000</v>
      </c>
      <c r="AX150" s="9">
        <v>1</v>
      </c>
      <c r="AY150" s="9" t="s">
        <v>661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327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696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335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697</v>
      </c>
      <c r="AU152" s="211">
        <v>270000</v>
      </c>
      <c r="AX152" s="9">
        <v>1</v>
      </c>
      <c r="AY152" s="9" t="s">
        <v>698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311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699</v>
      </c>
      <c r="AU153" s="211">
        <v>250000</v>
      </c>
      <c r="AX153" s="9">
        <v>1</v>
      </c>
      <c r="AY153" s="9" t="s">
        <v>700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334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701</v>
      </c>
      <c r="AU154" s="211">
        <v>150000</v>
      </c>
      <c r="AX154" s="9">
        <v>1</v>
      </c>
      <c r="AY154" s="9" t="s">
        <v>638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331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702</v>
      </c>
      <c r="AU155" s="211">
        <v>220000</v>
      </c>
      <c r="AX155" s="9">
        <v>1</v>
      </c>
      <c r="AY155" s="9" t="s">
        <v>661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332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703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343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704</v>
      </c>
      <c r="AU157" s="211">
        <v>80000</v>
      </c>
      <c r="AX157" s="9">
        <v>1</v>
      </c>
      <c r="AY157" s="9" t="s">
        <v>705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358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706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330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707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357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684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373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708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323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709</v>
      </c>
      <c r="AU162" s="211">
        <v>240000</v>
      </c>
      <c r="AX162" s="9">
        <v>1</v>
      </c>
      <c r="AY162" s="9" t="s">
        <v>710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305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711</v>
      </c>
      <c r="AU163" s="211">
        <v>150000</v>
      </c>
      <c r="AX163" s="9">
        <v>1</v>
      </c>
      <c r="AY163" s="9" t="s">
        <v>712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317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713</v>
      </c>
      <c r="AU164" s="211">
        <v>270000</v>
      </c>
      <c r="AX164" s="9">
        <v>1</v>
      </c>
      <c r="AY164" s="9" t="s">
        <v>714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341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715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349</v>
      </c>
      <c r="AP166" s="95">
        <v>6</v>
      </c>
      <c r="AQ166" s="95">
        <v>3</v>
      </c>
      <c r="AR166" s="95">
        <v>3</v>
      </c>
      <c r="AS166" s="95">
        <v>7</v>
      </c>
      <c r="AT166" s="213" t="s">
        <v>53</v>
      </c>
      <c r="AU166" s="96">
        <v>50000</v>
      </c>
      <c r="AV166" s="96" t="s">
        <v>26</v>
      </c>
      <c r="AW166" s="96" t="s">
        <v>27</v>
      </c>
      <c r="AX166" s="96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5"/>
      <c r="CK166" s="95"/>
      <c r="CL166" s="95"/>
      <c r="CM166" s="95"/>
      <c r="CN166" s="213"/>
      <c r="CO166" s="96"/>
      <c r="CP166" s="214"/>
    </row>
    <row r="167" spans="40:94" ht="12.75" customHeight="1" hidden="1">
      <c r="AN167" s="5">
        <v>165</v>
      </c>
      <c r="AO167" s="215" t="s">
        <v>350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229</v>
      </c>
      <c r="AU167" s="33">
        <v>60000</v>
      </c>
      <c r="AV167" s="33" t="s">
        <v>206</v>
      </c>
      <c r="AW167" s="33" t="s">
        <v>159</v>
      </c>
      <c r="AX167" s="98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351</v>
      </c>
      <c r="AP168" s="97">
        <v>6</v>
      </c>
      <c r="AQ168" s="97">
        <v>3</v>
      </c>
      <c r="AR168" s="97">
        <v>3</v>
      </c>
      <c r="AS168" s="97">
        <v>7</v>
      </c>
      <c r="AT168" s="32" t="s">
        <v>265</v>
      </c>
      <c r="AU168" s="98">
        <v>40000</v>
      </c>
      <c r="AV168" s="98" t="s">
        <v>26</v>
      </c>
      <c r="AW168" s="98" t="s">
        <v>27</v>
      </c>
      <c r="AX168" s="98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7"/>
      <c r="CK168" s="97"/>
      <c r="CL168" s="97"/>
      <c r="CM168" s="97"/>
      <c r="CN168" s="32"/>
      <c r="CO168" s="98"/>
      <c r="CP168" s="216"/>
    </row>
    <row r="169" spans="40:94" ht="12.75" customHeight="1" hidden="1">
      <c r="AN169" s="5">
        <v>167</v>
      </c>
      <c r="AO169" s="207" t="s">
        <v>393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265</v>
      </c>
      <c r="AU169" s="33">
        <v>50000</v>
      </c>
      <c r="AV169" s="33" t="s">
        <v>347</v>
      </c>
      <c r="AW169" s="33" t="s">
        <v>348</v>
      </c>
      <c r="AX169" s="98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367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265</v>
      </c>
      <c r="AU170" s="33">
        <v>70000</v>
      </c>
      <c r="AV170" s="33" t="s">
        <v>107</v>
      </c>
      <c r="AW170" s="33" t="s">
        <v>108</v>
      </c>
      <c r="AX170" s="98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368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324</v>
      </c>
      <c r="AU171" s="98">
        <v>70000</v>
      </c>
      <c r="AV171" s="98" t="s">
        <v>158</v>
      </c>
      <c r="AW171" s="98" t="s">
        <v>159</v>
      </c>
      <c r="AX171" s="98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8"/>
      <c r="CP171" s="216"/>
    </row>
    <row r="172" spans="40:94" ht="12.75" customHeight="1" hidden="1">
      <c r="AN172" s="5">
        <v>170</v>
      </c>
      <c r="AO172" s="207" t="s">
        <v>352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265</v>
      </c>
      <c r="AU172" s="33">
        <v>60000</v>
      </c>
      <c r="AV172" s="33" t="s">
        <v>107</v>
      </c>
      <c r="AW172" s="33" t="s">
        <v>108</v>
      </c>
      <c r="AX172" s="98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385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466</v>
      </c>
      <c r="AU173" s="33">
        <v>40000</v>
      </c>
      <c r="AV173" s="33" t="s">
        <v>348</v>
      </c>
      <c r="AW173" s="33" t="s">
        <v>363</v>
      </c>
      <c r="AX173" s="98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329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466</v>
      </c>
      <c r="AU174" s="33">
        <v>30000</v>
      </c>
      <c r="AV174" s="33" t="s">
        <v>348</v>
      </c>
      <c r="AW174" s="33" t="s">
        <v>363</v>
      </c>
      <c r="AX174" s="98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353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265</v>
      </c>
      <c r="AU175" s="33">
        <v>70000</v>
      </c>
      <c r="AV175" s="33" t="s">
        <v>107</v>
      </c>
      <c r="AW175" s="33" t="s">
        <v>108</v>
      </c>
      <c r="AX175" s="98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370</v>
      </c>
      <c r="AP176" s="97">
        <v>6</v>
      </c>
      <c r="AQ176" s="97">
        <v>3</v>
      </c>
      <c r="AR176" s="97">
        <v>3</v>
      </c>
      <c r="AS176" s="97">
        <v>8</v>
      </c>
      <c r="AT176" s="32" t="s">
        <v>265</v>
      </c>
      <c r="AU176" s="98">
        <v>50000</v>
      </c>
      <c r="AV176" s="98" t="s">
        <v>26</v>
      </c>
      <c r="AW176" s="98" t="s">
        <v>27</v>
      </c>
      <c r="AX176" s="98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7"/>
      <c r="CK176" s="97"/>
      <c r="CL176" s="97"/>
      <c r="CM176" s="97"/>
      <c r="CN176" s="32"/>
      <c r="CO176" s="98"/>
      <c r="CP176" s="216"/>
    </row>
    <row r="177" spans="40:94" ht="12.75" customHeight="1" hidden="1">
      <c r="AN177" s="5">
        <v>175</v>
      </c>
      <c r="AO177" s="207" t="s">
        <v>354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550</v>
      </c>
      <c r="AU177" s="33">
        <v>40000</v>
      </c>
      <c r="AV177" s="33" t="s">
        <v>26</v>
      </c>
      <c r="AW177" s="33" t="s">
        <v>27</v>
      </c>
      <c r="AX177" s="98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344</v>
      </c>
      <c r="AP178" s="97">
        <v>8</v>
      </c>
      <c r="AQ178" s="97">
        <v>2</v>
      </c>
      <c r="AR178" s="97">
        <v>3</v>
      </c>
      <c r="AS178" s="97">
        <v>7</v>
      </c>
      <c r="AT178" s="32" t="s">
        <v>566</v>
      </c>
      <c r="AU178" s="98">
        <v>60000</v>
      </c>
      <c r="AV178" s="98" t="s">
        <v>348</v>
      </c>
      <c r="AW178" s="98" t="s">
        <v>363</v>
      </c>
      <c r="AX178" s="98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7"/>
      <c r="CK178" s="97"/>
      <c r="CL178" s="97"/>
      <c r="CM178" s="97"/>
      <c r="CN178" s="32"/>
      <c r="CO178" s="98"/>
      <c r="CP178" s="216"/>
    </row>
    <row r="179" spans="40:94" ht="12.75" customHeight="1" hidden="1">
      <c r="AN179" s="5">
        <v>177</v>
      </c>
      <c r="AO179" s="207" t="s">
        <v>371</v>
      </c>
      <c r="AP179" s="97">
        <v>4</v>
      </c>
      <c r="AQ179" s="97">
        <v>3</v>
      </c>
      <c r="AR179" s="97">
        <v>2</v>
      </c>
      <c r="AS179" s="97">
        <v>8</v>
      </c>
      <c r="AT179" s="32" t="s">
        <v>572</v>
      </c>
      <c r="AU179" s="98">
        <v>40000</v>
      </c>
      <c r="AV179" s="98" t="s">
        <v>26</v>
      </c>
      <c r="AW179" s="98" t="s">
        <v>27</v>
      </c>
      <c r="AX179" s="98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7"/>
      <c r="CK179" s="97"/>
      <c r="CL179" s="97"/>
      <c r="CM179" s="97"/>
      <c r="CN179" s="32"/>
      <c r="CO179" s="98"/>
      <c r="CP179" s="216"/>
    </row>
    <row r="180" spans="40:94" ht="12.75" customHeight="1" hidden="1">
      <c r="AN180" s="5">
        <v>178</v>
      </c>
      <c r="AO180" s="215" t="s">
        <v>387</v>
      </c>
      <c r="AP180" s="97">
        <v>6</v>
      </c>
      <c r="AQ180" s="97">
        <v>3</v>
      </c>
      <c r="AR180" s="97">
        <v>3</v>
      </c>
      <c r="AS180" s="97">
        <v>7</v>
      </c>
      <c r="AT180" s="32" t="s">
        <v>434</v>
      </c>
      <c r="AU180" s="98">
        <v>50000</v>
      </c>
      <c r="AV180" s="98" t="s">
        <v>26</v>
      </c>
      <c r="AW180" s="98" t="s">
        <v>27</v>
      </c>
      <c r="AX180" s="98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7"/>
      <c r="CK180" s="97"/>
      <c r="CL180" s="97"/>
      <c r="CM180" s="97"/>
      <c r="CN180" s="32"/>
      <c r="CO180" s="98"/>
      <c r="CP180" s="216"/>
    </row>
    <row r="181" spans="40:94" ht="12.75" customHeight="1" hidden="1">
      <c r="AN181" s="5">
        <v>179</v>
      </c>
      <c r="AO181" s="207" t="s">
        <v>372</v>
      </c>
      <c r="AP181" s="97">
        <v>5</v>
      </c>
      <c r="AQ181" s="97">
        <v>3</v>
      </c>
      <c r="AR181" s="97">
        <v>3</v>
      </c>
      <c r="AS181" s="97">
        <v>8</v>
      </c>
      <c r="AT181" s="32" t="s">
        <v>594</v>
      </c>
      <c r="AU181" s="98">
        <v>40000</v>
      </c>
      <c r="AV181" s="98" t="s">
        <v>380</v>
      </c>
      <c r="AW181" s="98" t="s">
        <v>27</v>
      </c>
      <c r="AX181" s="98">
        <v>11</v>
      </c>
      <c r="AY181" s="216" t="s">
        <v>43</v>
      </c>
      <c r="BB181" s="9"/>
      <c r="CI181" s="207"/>
      <c r="CJ181" s="97"/>
      <c r="CK181" s="97"/>
      <c r="CL181" s="97"/>
      <c r="CM181" s="97"/>
      <c r="CN181" s="32"/>
      <c r="CO181" s="98"/>
      <c r="CP181" s="216"/>
    </row>
    <row r="182" spans="40:94" ht="12.75" customHeight="1" hidden="1">
      <c r="AN182" s="5">
        <v>180</v>
      </c>
      <c r="AO182" s="207" t="s">
        <v>345</v>
      </c>
      <c r="AP182" s="97">
        <v>5</v>
      </c>
      <c r="AQ182" s="97">
        <v>1</v>
      </c>
      <c r="AR182" s="97">
        <v>3</v>
      </c>
      <c r="AS182" s="97">
        <v>5</v>
      </c>
      <c r="AT182" s="32" t="s">
        <v>601</v>
      </c>
      <c r="AU182" s="98">
        <v>20000</v>
      </c>
      <c r="AV182" s="98" t="s">
        <v>348</v>
      </c>
      <c r="AW182" s="98" t="s">
        <v>363</v>
      </c>
      <c r="AX182" s="98">
        <v>11</v>
      </c>
      <c r="AY182" s="216" t="s">
        <v>44</v>
      </c>
      <c r="BB182" s="9"/>
      <c r="CI182" s="207"/>
      <c r="CJ182" s="97"/>
      <c r="CK182" s="97"/>
      <c r="CL182" s="97"/>
      <c r="CM182" s="97"/>
      <c r="CN182" s="32"/>
      <c r="CO182" s="98"/>
      <c r="CP182" s="216"/>
    </row>
    <row r="183" spans="40:94" ht="12.75" customHeight="1" hidden="1">
      <c r="AN183" s="5">
        <v>181</v>
      </c>
      <c r="AO183" s="207" t="s">
        <v>388</v>
      </c>
      <c r="AP183" s="97">
        <v>5</v>
      </c>
      <c r="AQ183" s="97">
        <v>3</v>
      </c>
      <c r="AR183" s="97">
        <v>3</v>
      </c>
      <c r="AS183" s="97">
        <v>9</v>
      </c>
      <c r="AT183" s="32" t="s">
        <v>265</v>
      </c>
      <c r="AU183" s="98">
        <v>50000</v>
      </c>
      <c r="AV183" s="98" t="s">
        <v>26</v>
      </c>
      <c r="AW183" s="98" t="s">
        <v>27</v>
      </c>
      <c r="AX183" s="98">
        <v>11</v>
      </c>
      <c r="AY183" s="216" t="s">
        <v>45</v>
      </c>
      <c r="BB183" s="9"/>
      <c r="CI183" s="207"/>
      <c r="CJ183" s="97"/>
      <c r="CK183" s="97"/>
      <c r="CL183" s="97"/>
      <c r="CM183" s="97"/>
      <c r="CN183" s="32"/>
      <c r="CO183" s="98"/>
      <c r="CP183" s="216"/>
    </row>
    <row r="184" spans="40:94" ht="12.75" customHeight="1" hidden="1">
      <c r="AN184" s="5">
        <v>182</v>
      </c>
      <c r="AO184" s="207" t="s">
        <v>374</v>
      </c>
      <c r="AP184" s="97">
        <v>7</v>
      </c>
      <c r="AQ184" s="97">
        <v>3</v>
      </c>
      <c r="AR184" s="97">
        <v>3</v>
      </c>
      <c r="AS184" s="97">
        <v>7</v>
      </c>
      <c r="AT184" s="32" t="s">
        <v>265</v>
      </c>
      <c r="AU184" s="98">
        <v>50000</v>
      </c>
      <c r="AV184" s="98" t="s">
        <v>26</v>
      </c>
      <c r="AW184" s="98" t="s">
        <v>605</v>
      </c>
      <c r="AX184" s="98">
        <v>11</v>
      </c>
      <c r="AY184" s="216" t="s">
        <v>46</v>
      </c>
      <c r="CI184" s="207"/>
      <c r="CJ184" s="97"/>
      <c r="CK184" s="97"/>
      <c r="CL184" s="97"/>
      <c r="CM184" s="97"/>
      <c r="CN184" s="32"/>
      <c r="CO184" s="98"/>
      <c r="CP184" s="216"/>
    </row>
    <row r="185" spans="40:94" ht="12.75" customHeight="1" hidden="1">
      <c r="AN185" s="5">
        <v>183</v>
      </c>
      <c r="AO185" s="207" t="s">
        <v>359</v>
      </c>
      <c r="AP185" s="97">
        <v>6</v>
      </c>
      <c r="AQ185" s="97">
        <v>3</v>
      </c>
      <c r="AR185" s="97">
        <v>3</v>
      </c>
      <c r="AS185" s="97">
        <v>8</v>
      </c>
      <c r="AT185" s="32" t="s">
        <v>612</v>
      </c>
      <c r="AU185" s="98">
        <v>60000</v>
      </c>
      <c r="AV185" s="98" t="s">
        <v>26</v>
      </c>
      <c r="AW185" s="98" t="s">
        <v>27</v>
      </c>
      <c r="AX185" s="98">
        <v>11</v>
      </c>
      <c r="AY185" s="216" t="s">
        <v>47</v>
      </c>
      <c r="CI185" s="207"/>
      <c r="CJ185" s="97"/>
      <c r="CK185" s="97"/>
      <c r="CL185" s="97"/>
      <c r="CM185" s="97"/>
      <c r="CN185" s="32"/>
      <c r="CO185" s="98"/>
      <c r="CP185" s="216"/>
    </row>
    <row r="186" spans="40:94" ht="12.75" customHeight="1" hidden="1">
      <c r="AN186" s="5">
        <v>184</v>
      </c>
      <c r="AO186" s="207" t="s">
        <v>375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550</v>
      </c>
      <c r="AU186" s="33">
        <v>40000</v>
      </c>
      <c r="AV186" s="33" t="s">
        <v>26</v>
      </c>
      <c r="AW186" s="33" t="s">
        <v>27</v>
      </c>
      <c r="AX186" s="98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390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572</v>
      </c>
      <c r="AU187" s="33">
        <v>40000</v>
      </c>
      <c r="AV187" s="33" t="s">
        <v>26</v>
      </c>
      <c r="AW187" s="33" t="s">
        <v>27</v>
      </c>
      <c r="AX187" s="98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376</v>
      </c>
      <c r="AP188" s="97">
        <v>6</v>
      </c>
      <c r="AQ188" s="97">
        <v>2</v>
      </c>
      <c r="AR188" s="97">
        <v>3</v>
      </c>
      <c r="AS188" s="97">
        <v>7</v>
      </c>
      <c r="AT188" s="32" t="s">
        <v>604</v>
      </c>
      <c r="AU188" s="98">
        <v>40000</v>
      </c>
      <c r="AV188" s="98" t="s">
        <v>362</v>
      </c>
      <c r="AW188" s="98" t="s">
        <v>363</v>
      </c>
      <c r="AX188" s="98">
        <v>11</v>
      </c>
      <c r="AY188" s="216" t="s">
        <v>49</v>
      </c>
      <c r="CI188" s="207"/>
      <c r="CJ188" s="97"/>
      <c r="CK188" s="97"/>
      <c r="CL188" s="97"/>
      <c r="CM188" s="97"/>
      <c r="CN188" s="32"/>
      <c r="CO188" s="98"/>
      <c r="CP188" s="216"/>
    </row>
    <row r="189" spans="40:94" ht="12.75" customHeight="1" hidden="1">
      <c r="AN189" s="5">
        <v>187</v>
      </c>
      <c r="AO189" s="207" t="s">
        <v>337</v>
      </c>
      <c r="AP189" s="97">
        <v>6</v>
      </c>
      <c r="AQ189" s="97">
        <v>3</v>
      </c>
      <c r="AR189" s="97">
        <v>3</v>
      </c>
      <c r="AS189" s="97">
        <v>7</v>
      </c>
      <c r="AT189" s="32" t="s">
        <v>265</v>
      </c>
      <c r="AU189" s="98">
        <v>40000</v>
      </c>
      <c r="AV189" s="98" t="s">
        <v>26</v>
      </c>
      <c r="AW189" s="98" t="s">
        <v>27</v>
      </c>
      <c r="AX189" s="98">
        <v>11</v>
      </c>
      <c r="AY189" s="216" t="s">
        <v>50</v>
      </c>
      <c r="CI189" s="207"/>
      <c r="CJ189" s="97"/>
      <c r="CK189" s="97"/>
      <c r="CL189" s="97"/>
      <c r="CM189" s="97"/>
      <c r="CN189" s="32"/>
      <c r="CO189" s="98"/>
      <c r="CP189" s="216"/>
    </row>
    <row r="190" spans="40:94" ht="12.75" customHeight="1" hidden="1">
      <c r="AN190" s="5">
        <v>188</v>
      </c>
      <c r="AO190" s="217" t="s">
        <v>377</v>
      </c>
      <c r="AP190" s="86">
        <v>7</v>
      </c>
      <c r="AQ190" s="86">
        <v>3</v>
      </c>
      <c r="AR190" s="86">
        <v>4</v>
      </c>
      <c r="AS190" s="86">
        <v>7</v>
      </c>
      <c r="AT190" s="87" t="s">
        <v>265</v>
      </c>
      <c r="AU190" s="88">
        <v>70000</v>
      </c>
      <c r="AV190" s="88" t="s">
        <v>107</v>
      </c>
      <c r="AW190" s="88" t="s">
        <v>108</v>
      </c>
      <c r="AX190" s="169">
        <v>11</v>
      </c>
      <c r="AY190" s="218" t="s">
        <v>51</v>
      </c>
      <c r="CI190" s="217"/>
      <c r="CJ190" s="86"/>
      <c r="CK190" s="86"/>
      <c r="CL190" s="86"/>
      <c r="CM190" s="86"/>
      <c r="CN190" s="87"/>
      <c r="CO190" s="88"/>
      <c r="CP190" s="218"/>
    </row>
    <row r="191" spans="40:94" ht="12.75" customHeight="1" hidden="1">
      <c r="AN191" s="5">
        <v>189</v>
      </c>
      <c r="AO191" s="6" t="s">
        <v>369</v>
      </c>
      <c r="AP191" s="7">
        <v>7</v>
      </c>
      <c r="AQ191" s="7">
        <v>3</v>
      </c>
      <c r="AR191" s="7">
        <v>4</v>
      </c>
      <c r="AS191" s="7">
        <v>9</v>
      </c>
      <c r="AT191" s="8" t="s">
        <v>716</v>
      </c>
      <c r="AU191" s="9">
        <v>250000</v>
      </c>
      <c r="AX191" s="9">
        <v>1</v>
      </c>
      <c r="AY191" s="9" t="s">
        <v>717</v>
      </c>
      <c r="CP191" s="9"/>
    </row>
    <row r="192" spans="40:94" ht="12.75" customHeight="1" hidden="1">
      <c r="AN192" s="5">
        <v>190</v>
      </c>
      <c r="AO192" s="6" t="s">
        <v>384</v>
      </c>
      <c r="AP192" s="7">
        <v>8</v>
      </c>
      <c r="AQ192" s="7">
        <v>3</v>
      </c>
      <c r="AR192" s="7">
        <v>4</v>
      </c>
      <c r="AS192" s="7">
        <v>7</v>
      </c>
      <c r="AT192" s="8" t="s">
        <v>718</v>
      </c>
      <c r="AU192" s="9">
        <v>220000</v>
      </c>
      <c r="AX192" s="9">
        <v>1</v>
      </c>
      <c r="AY192" s="9" t="s">
        <v>719</v>
      </c>
      <c r="CP192" s="9"/>
    </row>
    <row r="193" spans="40:94" ht="12.75" customHeight="1" hidden="1">
      <c r="AN193" s="5">
        <v>191</v>
      </c>
      <c r="AO193" s="6" t="s">
        <v>356</v>
      </c>
      <c r="AP193" s="7">
        <v>6</v>
      </c>
      <c r="AQ193" s="7">
        <v>2</v>
      </c>
      <c r="AR193" s="7">
        <v>4</v>
      </c>
      <c r="AS193" s="7">
        <v>7</v>
      </c>
      <c r="AT193" s="8" t="s">
        <v>720</v>
      </c>
      <c r="AU193" s="9">
        <v>210000</v>
      </c>
      <c r="AX193" s="9">
        <v>1</v>
      </c>
      <c r="AY193" s="9" t="s">
        <v>721</v>
      </c>
      <c r="CP193" s="9"/>
    </row>
    <row r="194" spans="40:94" ht="12.75" customHeight="1" hidden="1">
      <c r="AN194" s="5">
        <v>192</v>
      </c>
      <c r="AO194" s="6" t="s">
        <v>386</v>
      </c>
      <c r="AP194" s="7">
        <v>10</v>
      </c>
      <c r="AQ194" s="7">
        <v>3</v>
      </c>
      <c r="AR194" s="7">
        <v>5</v>
      </c>
      <c r="AS194" s="7">
        <v>7</v>
      </c>
      <c r="AT194" s="8" t="s">
        <v>722</v>
      </c>
      <c r="AU194" s="9">
        <v>340000</v>
      </c>
      <c r="AX194" s="9">
        <v>1</v>
      </c>
      <c r="AY194" s="9" t="s">
        <v>723</v>
      </c>
      <c r="CP194" s="9"/>
    </row>
    <row r="195" spans="40:94" ht="12.75" customHeight="1" hidden="1">
      <c r="AN195" s="5">
        <v>193</v>
      </c>
      <c r="AO195" s="6" t="s">
        <v>395</v>
      </c>
      <c r="AP195" s="7">
        <v>8</v>
      </c>
      <c r="AQ195" s="7">
        <v>3</v>
      </c>
      <c r="AR195" s="7">
        <v>5</v>
      </c>
      <c r="AS195" s="7">
        <v>7</v>
      </c>
      <c r="AT195" s="8" t="s">
        <v>724</v>
      </c>
      <c r="AU195" s="9">
        <v>340000</v>
      </c>
      <c r="AX195" s="9">
        <v>1</v>
      </c>
      <c r="AY195" s="9" t="s">
        <v>723</v>
      </c>
      <c r="CP195" s="9"/>
    </row>
    <row r="196" spans="40:94" ht="12.75" customHeight="1" hidden="1">
      <c r="AN196" s="5">
        <v>194</v>
      </c>
      <c r="AO196" s="6" t="s">
        <v>342</v>
      </c>
      <c r="AP196" s="7">
        <v>3</v>
      </c>
      <c r="AQ196" s="7">
        <v>6</v>
      </c>
      <c r="AR196" s="7">
        <v>1</v>
      </c>
      <c r="AS196" s="7">
        <v>10</v>
      </c>
      <c r="AT196" s="8" t="s">
        <v>725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366</v>
      </c>
      <c r="AP197" s="7">
        <v>7</v>
      </c>
      <c r="AQ197" s="7">
        <v>3</v>
      </c>
      <c r="AR197" s="7">
        <v>3</v>
      </c>
      <c r="AS197" s="7">
        <v>7</v>
      </c>
      <c r="AT197" s="8" t="s">
        <v>726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410</v>
      </c>
      <c r="AP198" s="7">
        <v>8</v>
      </c>
      <c r="AQ198" s="7">
        <v>3</v>
      </c>
      <c r="AR198" s="7">
        <v>4</v>
      </c>
      <c r="AS198" s="7">
        <v>7</v>
      </c>
      <c r="AT198" s="8" t="s">
        <v>727</v>
      </c>
      <c r="AU198" s="9">
        <v>300000</v>
      </c>
      <c r="AX198" s="9">
        <v>1</v>
      </c>
      <c r="AY198" s="9" t="s">
        <v>719</v>
      </c>
      <c r="CP198" s="9"/>
    </row>
    <row r="199" spans="40:94" ht="12.75" customHeight="1" hidden="1">
      <c r="AN199" s="5">
        <v>197</v>
      </c>
      <c r="AO199" s="6" t="s">
        <v>346</v>
      </c>
      <c r="AP199" s="7">
        <v>7</v>
      </c>
      <c r="AQ199" s="7">
        <v>3</v>
      </c>
      <c r="AR199" s="7">
        <v>3</v>
      </c>
      <c r="AS199" s="7">
        <v>7</v>
      </c>
      <c r="AT199" s="8" t="s">
        <v>728</v>
      </c>
      <c r="AU199" s="9">
        <v>220000</v>
      </c>
      <c r="AX199" s="9">
        <v>1</v>
      </c>
      <c r="AY199" s="9" t="s">
        <v>729</v>
      </c>
      <c r="CP199" s="9"/>
    </row>
    <row r="200" spans="40:94" ht="12.75" customHeight="1" hidden="1">
      <c r="AN200" s="5">
        <v>198</v>
      </c>
      <c r="AO200" s="6" t="s">
        <v>383</v>
      </c>
      <c r="AP200" s="7">
        <v>5</v>
      </c>
      <c r="AQ200" s="7">
        <v>4</v>
      </c>
      <c r="AR200" s="7">
        <v>2</v>
      </c>
      <c r="AS200" s="7">
        <v>8</v>
      </c>
      <c r="AT200" s="8" t="s">
        <v>730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401</v>
      </c>
      <c r="AP201" s="7">
        <v>6</v>
      </c>
      <c r="AQ201" s="7">
        <v>4</v>
      </c>
      <c r="AR201" s="7">
        <v>4</v>
      </c>
      <c r="AS201" s="7">
        <v>9</v>
      </c>
      <c r="AT201" s="8" t="s">
        <v>731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364</v>
      </c>
      <c r="AP202" s="7">
        <v>9</v>
      </c>
      <c r="AQ202" s="7">
        <v>2</v>
      </c>
      <c r="AR202" s="7">
        <v>3</v>
      </c>
      <c r="AS202" s="7">
        <v>7</v>
      </c>
      <c r="AT202" s="8" t="s">
        <v>732</v>
      </c>
      <c r="AU202" s="9">
        <v>230000</v>
      </c>
      <c r="AX202" s="9">
        <v>1</v>
      </c>
      <c r="AY202" s="9" t="s">
        <v>733</v>
      </c>
      <c r="CP202" s="9"/>
    </row>
    <row r="203" spans="40:94" ht="12.75" customHeight="1" hidden="1">
      <c r="AN203" s="5">
        <v>201</v>
      </c>
      <c r="AO203" s="6" t="s">
        <v>381</v>
      </c>
      <c r="AP203" s="7">
        <v>6</v>
      </c>
      <c r="AQ203" s="7">
        <v>3</v>
      </c>
      <c r="AR203" s="7">
        <v>3</v>
      </c>
      <c r="AS203" s="7">
        <v>8</v>
      </c>
      <c r="AT203" s="8" t="s">
        <v>734</v>
      </c>
      <c r="AU203" s="9">
        <v>240000</v>
      </c>
      <c r="AX203" s="9">
        <v>1</v>
      </c>
      <c r="AY203" s="9" t="s">
        <v>733</v>
      </c>
      <c r="CP203" s="9"/>
    </row>
    <row r="204" spans="40:94" ht="12.75" customHeight="1" hidden="1">
      <c r="AN204" s="5">
        <v>202</v>
      </c>
      <c r="AO204" s="6" t="s">
        <v>389</v>
      </c>
      <c r="AP204" s="7">
        <v>7</v>
      </c>
      <c r="AQ204" s="7">
        <v>3</v>
      </c>
      <c r="AR204" s="7">
        <v>3</v>
      </c>
      <c r="AS204" s="7">
        <v>8</v>
      </c>
      <c r="AT204" s="8" t="s">
        <v>735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394</v>
      </c>
      <c r="AP205" s="7">
        <v>6</v>
      </c>
      <c r="AQ205" s="7">
        <v>3</v>
      </c>
      <c r="AR205" s="7">
        <v>3</v>
      </c>
      <c r="AS205" s="7">
        <v>8</v>
      </c>
      <c r="AT205" s="8" t="s">
        <v>736</v>
      </c>
      <c r="AU205" s="9">
        <v>190000</v>
      </c>
      <c r="AX205" s="9">
        <v>1</v>
      </c>
      <c r="AY205" s="9" t="s">
        <v>737</v>
      </c>
      <c r="CP205" s="9"/>
    </row>
    <row r="206" spans="40:94" ht="12.75" customHeight="1" hidden="1">
      <c r="AN206" s="5">
        <v>204</v>
      </c>
      <c r="AO206" s="6" t="s">
        <v>398</v>
      </c>
      <c r="AP206" s="7">
        <v>6</v>
      </c>
      <c r="AQ206" s="7">
        <v>3</v>
      </c>
      <c r="AR206" s="7">
        <v>3</v>
      </c>
      <c r="AS206" s="7">
        <v>8</v>
      </c>
      <c r="AT206" s="8" t="s">
        <v>738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399</v>
      </c>
      <c r="AP207" s="7">
        <v>4</v>
      </c>
      <c r="AQ207" s="7">
        <v>4</v>
      </c>
      <c r="AR207" s="7">
        <v>2</v>
      </c>
      <c r="AS207" s="7">
        <v>9</v>
      </c>
      <c r="AT207" s="8" t="s">
        <v>739</v>
      </c>
      <c r="AU207" s="9">
        <v>190000</v>
      </c>
      <c r="AX207" s="9">
        <v>1</v>
      </c>
      <c r="AY207" s="9" t="s">
        <v>740</v>
      </c>
      <c r="CP207" s="9"/>
    </row>
    <row r="208" spans="40:94" ht="12.75" customHeight="1" hidden="1">
      <c r="AN208" s="5">
        <v>206</v>
      </c>
      <c r="AO208" s="6" t="s">
        <v>355</v>
      </c>
      <c r="AP208" s="7">
        <v>8</v>
      </c>
      <c r="AQ208" s="7">
        <v>2</v>
      </c>
      <c r="AR208" s="7">
        <v>4</v>
      </c>
      <c r="AS208" s="7">
        <v>7</v>
      </c>
      <c r="AT208" s="8" t="s">
        <v>741</v>
      </c>
      <c r="AU208" s="9">
        <v>250000</v>
      </c>
      <c r="AX208" s="9">
        <v>1</v>
      </c>
      <c r="AY208" s="9" t="s">
        <v>742</v>
      </c>
      <c r="CP208" s="9"/>
    </row>
    <row r="209" spans="40:94" ht="12.75" customHeight="1" hidden="1">
      <c r="AN209" s="5">
        <v>207</v>
      </c>
      <c r="AO209" s="6" t="s">
        <v>396</v>
      </c>
      <c r="AP209" s="7">
        <v>8</v>
      </c>
      <c r="AQ209" s="7">
        <v>3</v>
      </c>
      <c r="AR209" s="7">
        <v>3</v>
      </c>
      <c r="AS209" s="7">
        <v>8</v>
      </c>
      <c r="AT209" s="8" t="s">
        <v>743</v>
      </c>
      <c r="AU209" s="9">
        <v>260000</v>
      </c>
      <c r="AX209" s="9">
        <v>1</v>
      </c>
      <c r="AY209" s="9" t="s">
        <v>744</v>
      </c>
      <c r="CP209" s="9"/>
    </row>
    <row r="210" spans="40:94" ht="12.75" customHeight="1" hidden="1">
      <c r="AN210" s="5">
        <v>208</v>
      </c>
      <c r="AO210" s="6" t="s">
        <v>360</v>
      </c>
      <c r="AP210" s="7">
        <v>6</v>
      </c>
      <c r="AQ210" s="7">
        <v>3</v>
      </c>
      <c r="AR210" s="7">
        <v>4</v>
      </c>
      <c r="AS210" s="7">
        <v>8</v>
      </c>
      <c r="AT210" s="8" t="s">
        <v>745</v>
      </c>
      <c r="AU210" s="9">
        <v>170000</v>
      </c>
      <c r="AX210" s="9">
        <v>1</v>
      </c>
      <c r="AY210" s="9" t="s">
        <v>746</v>
      </c>
      <c r="CP210" s="9"/>
    </row>
    <row r="211" spans="40:94" ht="12.75" customHeight="1" hidden="1">
      <c r="AN211" s="5">
        <v>209</v>
      </c>
      <c r="AO211" s="6" t="s">
        <v>411</v>
      </c>
      <c r="AP211" s="7">
        <v>6</v>
      </c>
      <c r="AQ211" s="7">
        <v>3</v>
      </c>
      <c r="AR211" s="7">
        <v>4</v>
      </c>
      <c r="AS211" s="7">
        <v>9</v>
      </c>
      <c r="AT211" s="8" t="s">
        <v>747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382</v>
      </c>
      <c r="AP212" s="7">
        <v>6</v>
      </c>
      <c r="AQ212" s="7">
        <v>4</v>
      </c>
      <c r="AR212" s="7">
        <v>4</v>
      </c>
      <c r="AS212" s="7">
        <v>8</v>
      </c>
      <c r="AT212" s="8" t="s">
        <v>434</v>
      </c>
      <c r="AU212" s="9">
        <v>190000</v>
      </c>
      <c r="AX212" s="9">
        <v>1</v>
      </c>
      <c r="AY212" s="9" t="s">
        <v>748</v>
      </c>
      <c r="CP212" s="9"/>
    </row>
    <row r="213" spans="40:94" ht="12.75" customHeight="1" hidden="1">
      <c r="AN213" s="5">
        <v>211</v>
      </c>
      <c r="AO213" s="6" t="s">
        <v>402</v>
      </c>
      <c r="AP213" s="7">
        <v>9</v>
      </c>
      <c r="AQ213" s="7">
        <v>2</v>
      </c>
      <c r="AR213" s="7">
        <v>4</v>
      </c>
      <c r="AS213" s="7">
        <v>7</v>
      </c>
      <c r="AT213" s="8" t="s">
        <v>749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405</v>
      </c>
      <c r="AP214" s="7">
        <v>7</v>
      </c>
      <c r="AQ214" s="7">
        <v>4</v>
      </c>
      <c r="AR214" s="7">
        <v>3</v>
      </c>
      <c r="AS214" s="7">
        <v>7</v>
      </c>
      <c r="AT214" s="8" t="s">
        <v>745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400</v>
      </c>
      <c r="AP215" s="7">
        <v>8</v>
      </c>
      <c r="AQ215" s="7">
        <v>3</v>
      </c>
      <c r="AR215" s="7">
        <v>5</v>
      </c>
      <c r="AS215" s="7">
        <v>7</v>
      </c>
      <c r="AT215" s="8" t="s">
        <v>750</v>
      </c>
      <c r="AU215" s="9">
        <v>340000</v>
      </c>
      <c r="AX215" s="9">
        <v>1</v>
      </c>
      <c r="AY215" s="9" t="s">
        <v>723</v>
      </c>
      <c r="CP215" s="9"/>
    </row>
    <row r="216" spans="40:94" ht="12.75" customHeight="1" hidden="1">
      <c r="AN216" s="5">
        <v>214</v>
      </c>
      <c r="AO216" s="6" t="s">
        <v>404</v>
      </c>
      <c r="AP216" s="7">
        <v>5</v>
      </c>
      <c r="AQ216" s="7">
        <v>3</v>
      </c>
      <c r="AR216" s="7">
        <v>4</v>
      </c>
      <c r="AS216" s="7">
        <v>9</v>
      </c>
      <c r="AT216" s="8" t="s">
        <v>751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365</v>
      </c>
      <c r="AP217" s="7">
        <v>7</v>
      </c>
      <c r="AQ217" s="7">
        <v>3</v>
      </c>
      <c r="AR217" s="7">
        <v>4</v>
      </c>
      <c r="AS217" s="7">
        <v>8</v>
      </c>
      <c r="AT217" s="8" t="s">
        <v>752</v>
      </c>
      <c r="AU217" s="9">
        <v>210000</v>
      </c>
      <c r="AX217" s="9">
        <v>1</v>
      </c>
      <c r="AY217" s="9" t="s">
        <v>680</v>
      </c>
      <c r="CP217" s="9"/>
    </row>
  </sheetData>
  <sheetProtection sheet="1" objects="1" scenarios="1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hyperlinks>
    <hyperlink ref="K28" r:id="rId1" display="matteo.bottari@email.it"/>
  </hyperlinks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/>
  <cp:lastPrinted>2010-12-10T11:52:37Z</cp:lastPrinted>
  <dcterms:created xsi:type="dcterms:W3CDTF">2001-02-12T07:17:33Z</dcterms:created>
  <dcterms:modified xsi:type="dcterms:W3CDTF">2012-01-23T23:10:30Z</dcterms:modified>
  <cp:category/>
  <cp:version/>
  <cp:contentType/>
  <cp:contentStatus/>
  <cp:revision>2</cp:revision>
</cp:coreProperties>
</file>