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360" yWindow="255" windowWidth="14940" windowHeight="8460"/>
  </bookViews>
  <sheets>
    <sheet name="Team Roster" sheetId="4" r:id="rId1"/>
    <sheet name="Match History" sheetId="2" r:id="rId2"/>
    <sheet name="Leggi me" sheetId="5" r:id="rId3"/>
  </sheets>
  <definedNames>
    <definedName name="_xlnm.Print_Area" localSheetId="1">'Match History'!$A:$Y</definedName>
    <definedName name="_xlnm.Print_Area" localSheetId="0">'Team Roster'!$B$2:$Y$25</definedName>
  </definedNames>
  <calcPr calcId="145621"/>
</workbook>
</file>

<file path=xl/calcChain.xml><?xml version="1.0" encoding="utf-8"?>
<calcChain xmlns="http://schemas.openxmlformats.org/spreadsheetml/2006/main">
  <c r="D18" i="4" l="1"/>
  <c r="I18" i="4" s="1"/>
  <c r="D16" i="4"/>
  <c r="D17" i="4"/>
  <c r="AQ17" i="4" s="1"/>
  <c r="D15" i="4"/>
  <c r="D14" i="4"/>
  <c r="AR14" i="4" s="1"/>
  <c r="I21" i="4"/>
  <c r="BU2" i="4" s="1"/>
  <c r="T33" i="4"/>
  <c r="U33" i="4"/>
  <c r="V33" i="4"/>
  <c r="W33" i="4"/>
  <c r="X33" i="4"/>
  <c r="Y33" i="4"/>
  <c r="AB3" i="4"/>
  <c r="AC3" i="4"/>
  <c r="AD3" i="4"/>
  <c r="AE3" i="4"/>
  <c r="AF3" i="4"/>
  <c r="AG3" i="4"/>
  <c r="E2" i="2"/>
  <c r="G2" i="2"/>
  <c r="K2" i="2"/>
  <c r="M2" i="2"/>
  <c r="N2" i="2"/>
  <c r="P2" i="2"/>
  <c r="Q2" i="2"/>
  <c r="S2" i="2"/>
  <c r="A7"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AA7" i="2"/>
  <c r="AA8" i="2"/>
  <c r="AA9" i="2"/>
  <c r="AA10" i="2"/>
  <c r="AA11" i="2"/>
  <c r="AA12" i="2"/>
  <c r="AA13" i="2"/>
  <c r="B13" i="2" s="1"/>
  <c r="AA14" i="2"/>
  <c r="AA15" i="2"/>
  <c r="AA16" i="2"/>
  <c r="AA17" i="2"/>
  <c r="B17" i="2" s="1"/>
  <c r="AA18" i="2"/>
  <c r="AA19" i="2"/>
  <c r="AA20" i="2"/>
  <c r="AA21" i="2"/>
  <c r="B21" i="2" s="1"/>
  <c r="AA22" i="2"/>
  <c r="AA23" i="2"/>
  <c r="AA24" i="2"/>
  <c r="AA25" i="2"/>
  <c r="B25" i="2" s="1"/>
  <c r="AA26" i="2"/>
  <c r="AA27" i="2"/>
  <c r="AA28" i="2"/>
  <c r="AA29" i="2"/>
  <c r="B29" i="2" s="1"/>
  <c r="AA30" i="2"/>
  <c r="AA31" i="2"/>
  <c r="AA32" i="2"/>
  <c r="AA33" i="2"/>
  <c r="B33" i="2" s="1"/>
  <c r="AA34" i="2"/>
  <c r="AA35" i="2"/>
  <c r="AA36" i="2"/>
  <c r="AA37" i="2"/>
  <c r="B37" i="2" s="1"/>
  <c r="AA38" i="2"/>
  <c r="AA39" i="2"/>
  <c r="AA40" i="2"/>
  <c r="AA41" i="2"/>
  <c r="B41" i="2" s="1"/>
  <c r="AA42" i="2"/>
  <c r="AA43" i="2"/>
  <c r="AA44" i="2"/>
  <c r="AA45" i="2"/>
  <c r="B45" i="2" s="1"/>
  <c r="AA46" i="2"/>
  <c r="AA47" i="2"/>
  <c r="AA48" i="2"/>
  <c r="AA49" i="2"/>
  <c r="B49" i="2" s="1"/>
  <c r="AA50" i="2"/>
  <c r="AA51" i="2"/>
  <c r="AA52" i="2"/>
  <c r="AA53" i="2"/>
  <c r="B53" i="2" s="1"/>
  <c r="AA54" i="2"/>
  <c r="AA55" i="2"/>
  <c r="AA56" i="2"/>
  <c r="AA57" i="2"/>
  <c r="B57" i="2" s="1"/>
  <c r="AA58" i="2"/>
  <c r="AA59" i="2"/>
  <c r="AA60" i="2"/>
  <c r="AA61" i="2"/>
  <c r="B61" i="2" s="1"/>
  <c r="AA62" i="2"/>
  <c r="AA63" i="2"/>
  <c r="AA64" i="2"/>
  <c r="AA65" i="2"/>
  <c r="B65" i="2" s="1"/>
  <c r="AA66" i="2"/>
  <c r="AA67" i="2"/>
  <c r="AA68" i="2"/>
  <c r="AA69" i="2"/>
  <c r="B69" i="2" s="1"/>
  <c r="AA70" i="2"/>
  <c r="AA71" i="2"/>
  <c r="AA72" i="2"/>
  <c r="AA73" i="2"/>
  <c r="B73" i="2" s="1"/>
  <c r="AA74" i="2"/>
  <c r="AA75" i="2"/>
  <c r="AA76" i="2"/>
  <c r="AA77" i="2"/>
  <c r="B77" i="2" s="1"/>
  <c r="AA78" i="2"/>
  <c r="AA79" i="2"/>
  <c r="AA80" i="2"/>
  <c r="AA81" i="2"/>
  <c r="B81" i="2" s="1"/>
  <c r="AA82" i="2"/>
  <c r="AA83" i="2"/>
  <c r="AA84" i="2"/>
  <c r="AA85" i="2"/>
  <c r="B85" i="2" s="1"/>
  <c r="AA86" i="2"/>
  <c r="AA87" i="2"/>
  <c r="AA88" i="2"/>
  <c r="AA89" i="2"/>
  <c r="B89" i="2" s="1"/>
  <c r="AA90" i="2"/>
  <c r="AA91" i="2"/>
  <c r="AA92" i="2"/>
  <c r="AA93" i="2"/>
  <c r="B93" i="2" s="1"/>
  <c r="AA94" i="2"/>
  <c r="AA95" i="2"/>
  <c r="AA96" i="2"/>
  <c r="AA97" i="2"/>
  <c r="B97" i="2" s="1"/>
  <c r="AA98" i="2"/>
  <c r="AA99" i="2"/>
  <c r="AA100" i="2"/>
  <c r="AA101" i="2"/>
  <c r="B101" i="2" s="1"/>
  <c r="AA102" i="2"/>
  <c r="AA103" i="2"/>
  <c r="AA104" i="2"/>
  <c r="AA105" i="2"/>
  <c r="B105" i="2" s="1"/>
  <c r="AA106" i="2"/>
  <c r="AA107" i="2"/>
  <c r="AA108" i="2"/>
  <c r="AA109" i="2"/>
  <c r="B109" i="2" s="1"/>
  <c r="AA110" i="2"/>
  <c r="AA111" i="2"/>
  <c r="AA112" i="2"/>
  <c r="AA113" i="2"/>
  <c r="B113" i="2" s="1"/>
  <c r="AA114" i="2"/>
  <c r="AA115" i="2"/>
  <c r="AA116" i="2"/>
  <c r="AA117" i="2"/>
  <c r="B117" i="2" s="1"/>
  <c r="AA118" i="2"/>
  <c r="AA119" i="2"/>
  <c r="AA120" i="2"/>
  <c r="AA121" i="2"/>
  <c r="B121" i="2" s="1"/>
  <c r="AA122" i="2"/>
  <c r="AA123" i="2"/>
  <c r="AA124" i="2"/>
  <c r="AA125" i="2"/>
  <c r="B125" i="2" s="1"/>
  <c r="AA126" i="2"/>
  <c r="AA127" i="2"/>
  <c r="AA128" i="2"/>
  <c r="AA129" i="2"/>
  <c r="B129" i="2" s="1"/>
  <c r="AA130" i="2"/>
  <c r="AA131" i="2"/>
  <c r="AA132" i="2"/>
  <c r="AA133" i="2"/>
  <c r="B133" i="2" s="1"/>
  <c r="AA134" i="2"/>
  <c r="AA135" i="2"/>
  <c r="AA136" i="2"/>
  <c r="AA137" i="2"/>
  <c r="B137" i="2" s="1"/>
  <c r="AA138" i="2"/>
  <c r="AA139" i="2"/>
  <c r="AA140" i="2"/>
  <c r="AA141" i="2"/>
  <c r="B141" i="2" s="1"/>
  <c r="AA142" i="2"/>
  <c r="AA143" i="2"/>
  <c r="AA144" i="2"/>
  <c r="AA145" i="2"/>
  <c r="B145" i="2" s="1"/>
  <c r="AA146" i="2"/>
  <c r="AA147" i="2"/>
  <c r="AA148" i="2"/>
  <c r="AA149" i="2"/>
  <c r="B149" i="2" s="1"/>
  <c r="AA150" i="2"/>
  <c r="AA151" i="2"/>
  <c r="AA152" i="2"/>
  <c r="AA153" i="2"/>
  <c r="B153" i="2" s="1"/>
  <c r="AA154" i="2"/>
  <c r="AA155" i="2"/>
  <c r="AA156" i="2"/>
  <c r="AA157" i="2"/>
  <c r="B157" i="2" s="1"/>
  <c r="AA158" i="2"/>
  <c r="AA159" i="2"/>
  <c r="AA160" i="2"/>
  <c r="AA161" i="2"/>
  <c r="B161" i="2" s="1"/>
  <c r="AA162" i="2"/>
  <c r="AA163" i="2"/>
  <c r="AA164" i="2"/>
  <c r="AA165" i="2"/>
  <c r="B165" i="2" s="1"/>
  <c r="AA166" i="2"/>
  <c r="AA167" i="2"/>
  <c r="AA168" i="2"/>
  <c r="AA169" i="2"/>
  <c r="B169" i="2" s="1"/>
  <c r="AA170" i="2"/>
  <c r="AA171" i="2"/>
  <c r="AA172" i="2"/>
  <c r="AA173" i="2"/>
  <c r="B173" i="2" s="1"/>
  <c r="AA174" i="2"/>
  <c r="AA175" i="2"/>
  <c r="AA176" i="2"/>
  <c r="AA177" i="2"/>
  <c r="B177" i="2" s="1"/>
  <c r="AA178" i="2"/>
  <c r="AA179" i="2"/>
  <c r="AA180" i="2"/>
  <c r="AA181" i="2"/>
  <c r="B181" i="2" s="1"/>
  <c r="AA182" i="2"/>
  <c r="AA183" i="2"/>
  <c r="AA184" i="2"/>
  <c r="AA185" i="2"/>
  <c r="B185" i="2" s="1"/>
  <c r="AA186" i="2"/>
  <c r="AA187" i="2"/>
  <c r="AA188" i="2"/>
  <c r="AA189" i="2"/>
  <c r="AA190" i="2"/>
  <c r="AA191" i="2"/>
  <c r="AA192" i="2"/>
  <c r="AA193" i="2"/>
  <c r="AA194" i="2"/>
  <c r="AA195" i="2"/>
  <c r="AA196" i="2"/>
  <c r="AA197" i="2"/>
  <c r="AA198" i="2"/>
  <c r="AA199" i="2"/>
  <c r="AA200" i="2"/>
  <c r="AA201" i="2"/>
  <c r="AA202" i="2"/>
  <c r="AA203" i="2"/>
  <c r="AA204" i="2"/>
  <c r="AA205" i="2"/>
  <c r="AA20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8" i="2"/>
  <c r="A9"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B7" i="2"/>
  <c r="AW4" i="4"/>
  <c r="AW5" i="4"/>
  <c r="AW6" i="4" s="1"/>
  <c r="AW7" i="4" s="1"/>
  <c r="AW8" i="4" s="1"/>
  <c r="AW9" i="4" s="1"/>
  <c r="AW10" i="4" s="1"/>
  <c r="AW11" i="4" s="1"/>
  <c r="AW12" i="4" s="1"/>
  <c r="AW13" i="4" s="1"/>
  <c r="AW14" i="4" s="1"/>
  <c r="AW15" i="4" s="1"/>
  <c r="AW16" i="4" s="1"/>
  <c r="AW17" i="4" s="1"/>
  <c r="AW18" i="4" s="1"/>
  <c r="AW19" i="4" s="1"/>
  <c r="AW20" i="4" s="1"/>
  <c r="AW21" i="4" s="1"/>
  <c r="AW22" i="4" s="1"/>
  <c r="AW23" i="4" s="1"/>
  <c r="AW24" i="4" s="1"/>
  <c r="AW25" i="4" s="1"/>
  <c r="AW26" i="4" s="1"/>
  <c r="AW27" i="4" s="1"/>
  <c r="AW28" i="4" s="1"/>
  <c r="AW29" i="4" s="1"/>
  <c r="AW30" i="4" s="1"/>
  <c r="AW31" i="4" s="1"/>
  <c r="AW32" i="4" s="1"/>
  <c r="AW33" i="4" s="1"/>
  <c r="AW34" i="4" s="1"/>
  <c r="AW35" i="4" s="1"/>
  <c r="AW36" i="4" s="1"/>
  <c r="AW37" i="4" s="1"/>
  <c r="AW38" i="4" s="1"/>
  <c r="AW39" i="4" s="1"/>
  <c r="AW40" i="4" s="1"/>
  <c r="AW41" i="4" s="1"/>
  <c r="AW42" i="4" s="1"/>
  <c r="AW43" i="4" s="1"/>
  <c r="AW44" i="4" s="1"/>
  <c r="AW45" i="4" s="1"/>
  <c r="AW46" i="4" s="1"/>
  <c r="AW47" i="4" s="1"/>
  <c r="AW48" i="4" s="1"/>
  <c r="AW49" i="4" s="1"/>
  <c r="AW50" i="4" s="1"/>
  <c r="AW51" i="4" s="1"/>
  <c r="AW52" i="4" s="1"/>
  <c r="AW53" i="4" s="1"/>
  <c r="AW54" i="4" s="1"/>
  <c r="AW55" i="4" s="1"/>
  <c r="AW56" i="4" s="1"/>
  <c r="AW57" i="4" s="1"/>
  <c r="AW58" i="4" s="1"/>
  <c r="AW59" i="4" s="1"/>
  <c r="AW60" i="4" s="1"/>
  <c r="AW61" i="4" s="1"/>
  <c r="AW62" i="4" s="1"/>
  <c r="AW63" i="4" s="1"/>
  <c r="AW64" i="4" s="1"/>
  <c r="AW65" i="4" s="1"/>
  <c r="AW66" i="4" s="1"/>
  <c r="AW67" i="4" s="1"/>
  <c r="AW68" i="4" s="1"/>
  <c r="AW69" i="4" s="1"/>
  <c r="AW70" i="4" s="1"/>
  <c r="AW71" i="4" s="1"/>
  <c r="AW72" i="4" s="1"/>
  <c r="AW73" i="4" s="1"/>
  <c r="AW74" i="4" s="1"/>
  <c r="AW75" i="4" s="1"/>
  <c r="AW76" i="4" s="1"/>
  <c r="AW77" i="4" s="1"/>
  <c r="AW78" i="4" s="1"/>
  <c r="AW79" i="4" s="1"/>
  <c r="AW80" i="4" s="1"/>
  <c r="AW81" i="4" s="1"/>
  <c r="AW82" i="4" s="1"/>
  <c r="AW83" i="4" s="1"/>
  <c r="AW84" i="4" s="1"/>
  <c r="AW85" i="4" s="1"/>
  <c r="AW86" i="4" s="1"/>
  <c r="AW87" i="4" s="1"/>
  <c r="AW88" i="4" s="1"/>
  <c r="AW89" i="4" s="1"/>
  <c r="AW90" i="4" s="1"/>
  <c r="AW91" i="4" s="1"/>
  <c r="AW92" i="4" s="1"/>
  <c r="AW93" i="4" s="1"/>
  <c r="AW94" i="4" s="1"/>
  <c r="AW95" i="4" s="1"/>
  <c r="AW96" i="4" s="1"/>
  <c r="AW97" i="4" s="1"/>
  <c r="AW98" i="4" s="1"/>
  <c r="AW99" i="4" s="1"/>
  <c r="AW100" i="4" s="1"/>
  <c r="AW101" i="4" s="1"/>
  <c r="AW102" i="4" s="1"/>
  <c r="AW103" i="4" s="1"/>
  <c r="AW104" i="4" s="1"/>
  <c r="AW105" i="4" s="1"/>
  <c r="AW106" i="4" s="1"/>
  <c r="AW107" i="4" s="1"/>
  <c r="AW108" i="4" s="1"/>
  <c r="AW109" i="4" s="1"/>
  <c r="AW110" i="4" s="1"/>
  <c r="AW111" i="4" s="1"/>
  <c r="AW112" i="4" s="1"/>
  <c r="AW113" i="4" s="1"/>
  <c r="AW114" i="4" s="1"/>
  <c r="AW115" i="4" s="1"/>
  <c r="AW116" i="4" s="1"/>
  <c r="AW117" i="4" s="1"/>
  <c r="AW118" i="4" s="1"/>
  <c r="AW119" i="4" s="1"/>
  <c r="AW120" i="4" s="1"/>
  <c r="AW121" i="4" s="1"/>
  <c r="AW122" i="4" s="1"/>
  <c r="AW123" i="4" s="1"/>
  <c r="AW124" i="4" s="1"/>
  <c r="AW125" i="4" s="1"/>
  <c r="AW126" i="4" s="1"/>
  <c r="AW127" i="4" s="1"/>
  <c r="AW128" i="4" s="1"/>
  <c r="AW129" i="4" s="1"/>
  <c r="AW130" i="4" s="1"/>
  <c r="AW131" i="4" s="1"/>
  <c r="AG18" i="4"/>
  <c r="AF18" i="4"/>
  <c r="AE18" i="4"/>
  <c r="AD18" i="4"/>
  <c r="AC18" i="4"/>
  <c r="AB18" i="4"/>
  <c r="AG17" i="4"/>
  <c r="AF17" i="4"/>
  <c r="AE17" i="4"/>
  <c r="AD17" i="4"/>
  <c r="AC17" i="4"/>
  <c r="AB17" i="4"/>
  <c r="AG16" i="4"/>
  <c r="AF16" i="4"/>
  <c r="AE16" i="4"/>
  <c r="AD16" i="4"/>
  <c r="AC16" i="4"/>
  <c r="AB16" i="4"/>
  <c r="AG15" i="4"/>
  <c r="AF15" i="4"/>
  <c r="AE15" i="4"/>
  <c r="AD15" i="4"/>
  <c r="AC15" i="4"/>
  <c r="AB15" i="4"/>
  <c r="J15" i="4" s="1"/>
  <c r="AG14" i="4"/>
  <c r="AF14" i="4"/>
  <c r="AE14" i="4"/>
  <c r="AD14" i="4"/>
  <c r="AC14" i="4"/>
  <c r="AB14" i="4"/>
  <c r="AG13" i="4"/>
  <c r="AF13" i="4"/>
  <c r="AE13" i="4"/>
  <c r="AD13" i="4"/>
  <c r="AC13" i="4"/>
  <c r="AB13" i="4"/>
  <c r="AG12" i="4"/>
  <c r="AF12" i="4"/>
  <c r="AE12" i="4"/>
  <c r="AD12" i="4"/>
  <c r="AC12" i="4"/>
  <c r="AB12" i="4"/>
  <c r="AG11" i="4"/>
  <c r="AF11" i="4"/>
  <c r="AE11" i="4"/>
  <c r="AD11" i="4"/>
  <c r="AC11" i="4"/>
  <c r="AB11" i="4"/>
  <c r="J11" i="4" s="1"/>
  <c r="AG10" i="4"/>
  <c r="AF10" i="4"/>
  <c r="AE10" i="4"/>
  <c r="AD10" i="4"/>
  <c r="AC10" i="4"/>
  <c r="AB10" i="4"/>
  <c r="AG9" i="4"/>
  <c r="AF9" i="4"/>
  <c r="AE9" i="4"/>
  <c r="AD9" i="4"/>
  <c r="AC9" i="4"/>
  <c r="AB9" i="4"/>
  <c r="AG8" i="4"/>
  <c r="AF8" i="4"/>
  <c r="AE8" i="4"/>
  <c r="AD8" i="4"/>
  <c r="AC8" i="4"/>
  <c r="AB8" i="4"/>
  <c r="AG7" i="4"/>
  <c r="AF7" i="4"/>
  <c r="AE7" i="4"/>
  <c r="AD7" i="4"/>
  <c r="AC7" i="4"/>
  <c r="AB7" i="4"/>
  <c r="AG6" i="4"/>
  <c r="AF6" i="4"/>
  <c r="AE6" i="4"/>
  <c r="AD6" i="4"/>
  <c r="AC6" i="4"/>
  <c r="AB6" i="4"/>
  <c r="AG5" i="4"/>
  <c r="AF5" i="4"/>
  <c r="AE5" i="4"/>
  <c r="AD5" i="4"/>
  <c r="AC5" i="4"/>
  <c r="AB5" i="4"/>
  <c r="AG4" i="4"/>
  <c r="AF4" i="4"/>
  <c r="AE4" i="4"/>
  <c r="AD4" i="4"/>
  <c r="AC4" i="4"/>
  <c r="AB4" i="4"/>
  <c r="BU5" i="4"/>
  <c r="BT5" i="4" s="1"/>
  <c r="BW5" i="4" s="1"/>
  <c r="BU8" i="4"/>
  <c r="BT8" i="4" s="1"/>
  <c r="BU9" i="4"/>
  <c r="BT9" i="4" s="1"/>
  <c r="X18" i="4"/>
  <c r="H18" i="4"/>
  <c r="G18" i="4"/>
  <c r="F18" i="4"/>
  <c r="E18" i="4"/>
  <c r="X16" i="4"/>
  <c r="F16" i="4" s="1"/>
  <c r="X15" i="4"/>
  <c r="H15" i="4" s="1"/>
  <c r="BU13" i="4"/>
  <c r="BT13" i="4" s="1"/>
  <c r="BU15" i="4"/>
  <c r="BT15" i="4" s="1"/>
  <c r="BS15" i="4" s="1"/>
  <c r="BU16" i="4"/>
  <c r="BT16" i="4" s="1"/>
  <c r="BS16" i="4" s="1"/>
  <c r="Y48" i="4"/>
  <c r="X48" i="4"/>
  <c r="W48" i="4"/>
  <c r="V48" i="4"/>
  <c r="U48" i="4"/>
  <c r="T48" i="4"/>
  <c r="Y47" i="4"/>
  <c r="X47" i="4"/>
  <c r="W47" i="4"/>
  <c r="V47" i="4"/>
  <c r="U47" i="4"/>
  <c r="T47" i="4"/>
  <c r="Y46" i="4"/>
  <c r="X46" i="4"/>
  <c r="W46" i="4"/>
  <c r="V46" i="4"/>
  <c r="AU16" i="4" s="1"/>
  <c r="U46" i="4"/>
  <c r="T46" i="4"/>
  <c r="Y45" i="4"/>
  <c r="X45" i="4"/>
  <c r="W45" i="4"/>
  <c r="V45" i="4"/>
  <c r="U45" i="4"/>
  <c r="T45" i="4"/>
  <c r="Y44" i="4"/>
  <c r="X44" i="4"/>
  <c r="W44" i="4"/>
  <c r="V44" i="4"/>
  <c r="U44" i="4"/>
  <c r="T44" i="4"/>
  <c r="Y43" i="4"/>
  <c r="X43" i="4"/>
  <c r="W43" i="4"/>
  <c r="V43" i="4"/>
  <c r="U43" i="4"/>
  <c r="T43" i="4"/>
  <c r="Y42" i="4"/>
  <c r="X42" i="4"/>
  <c r="W42" i="4"/>
  <c r="V42" i="4"/>
  <c r="U42" i="4"/>
  <c r="T42" i="4"/>
  <c r="Y41" i="4"/>
  <c r="X41" i="4"/>
  <c r="W41" i="4"/>
  <c r="V41" i="4"/>
  <c r="U41" i="4"/>
  <c r="T41" i="4"/>
  <c r="Y40" i="4"/>
  <c r="X40" i="4"/>
  <c r="W40" i="4"/>
  <c r="V40" i="4"/>
  <c r="U40" i="4"/>
  <c r="T40" i="4"/>
  <c r="Y39" i="4"/>
  <c r="X39" i="4"/>
  <c r="W39" i="4"/>
  <c r="V39" i="4"/>
  <c r="U39" i="4"/>
  <c r="T39" i="4"/>
  <c r="Y38" i="4"/>
  <c r="X38" i="4"/>
  <c r="W38" i="4"/>
  <c r="V38" i="4"/>
  <c r="U38" i="4"/>
  <c r="T38" i="4"/>
  <c r="Y37" i="4"/>
  <c r="X37" i="4"/>
  <c r="W37" i="4"/>
  <c r="V37" i="4"/>
  <c r="U37" i="4"/>
  <c r="T37" i="4"/>
  <c r="Y36" i="4"/>
  <c r="X36" i="4"/>
  <c r="W36" i="4"/>
  <c r="V36" i="4"/>
  <c r="U36" i="4"/>
  <c r="T36" i="4"/>
  <c r="Y35" i="4"/>
  <c r="X35" i="4"/>
  <c r="W35" i="4"/>
  <c r="V35" i="4"/>
  <c r="U35" i="4"/>
  <c r="T35" i="4"/>
  <c r="Y34" i="4"/>
  <c r="X34" i="4"/>
  <c r="W34" i="4"/>
  <c r="V34" i="4"/>
  <c r="U34" i="4"/>
  <c r="T34" i="4"/>
  <c r="Y18" i="4"/>
  <c r="AU18" i="4"/>
  <c r="BW15" i="4"/>
  <c r="AO33" i="4"/>
  <c r="AO34" i="4" s="1"/>
  <c r="AO35" i="4" s="1"/>
  <c r="AO36" i="4" s="1"/>
  <c r="AO37" i="4" s="1"/>
  <c r="AO38" i="4" s="1"/>
  <c r="AO39" i="4" s="1"/>
  <c r="AO40" i="4" s="1"/>
  <c r="AO41" i="4" s="1"/>
  <c r="AO42" i="4" s="1"/>
  <c r="AO43" i="4" s="1"/>
  <c r="AO44" i="4" s="1"/>
  <c r="AO45" i="4" s="1"/>
  <c r="AO46" i="4" s="1"/>
  <c r="AO47" i="4" s="1"/>
  <c r="AO48" i="4" s="1"/>
  <c r="AO49" i="4" s="1"/>
  <c r="AO50" i="4" s="1"/>
  <c r="AO51" i="4" s="1"/>
  <c r="AO52" i="4" s="1"/>
  <c r="AO53" i="4" s="1"/>
  <c r="AO54" i="4" s="1"/>
  <c r="AO55" i="4" s="1"/>
  <c r="AO56" i="4" s="1"/>
  <c r="AO57" i="4" s="1"/>
  <c r="AO58" i="4" s="1"/>
  <c r="AO59" i="4" s="1"/>
  <c r="AO60" i="4" s="1"/>
  <c r="AO61" i="4" s="1"/>
  <c r="AO62" i="4" s="1"/>
  <c r="AO63" i="4" s="1"/>
  <c r="AO64" i="4" s="1"/>
  <c r="AO65" i="4" s="1"/>
  <c r="AO66" i="4" s="1"/>
  <c r="AO67" i="4" s="1"/>
  <c r="AO68" i="4" s="1"/>
  <c r="AO69" i="4" s="1"/>
  <c r="AO70" i="4" s="1"/>
  <c r="AO71" i="4" s="1"/>
  <c r="AO72" i="4" s="1"/>
  <c r="AO73" i="4" s="1"/>
  <c r="AO74" i="4" s="1"/>
  <c r="AO75" i="4" s="1"/>
  <c r="AO76" i="4" s="1"/>
  <c r="AO77" i="4" s="1"/>
  <c r="AO78" i="4" s="1"/>
  <c r="AO79" i="4" s="1"/>
  <c r="AO80" i="4" s="1"/>
  <c r="AO81" i="4" s="1"/>
  <c r="AO82" i="4" s="1"/>
  <c r="AO83" i="4" s="1"/>
  <c r="AO84" i="4" s="1"/>
  <c r="AO85" i="4" s="1"/>
  <c r="AO86" i="4" s="1"/>
  <c r="AO87" i="4" s="1"/>
  <c r="AQ15" i="4"/>
  <c r="AQ16" i="4"/>
  <c r="AQ18" i="4"/>
  <c r="V20" i="4"/>
  <c r="AR15" i="4"/>
  <c r="AS15" i="4"/>
  <c r="AT15" i="4"/>
  <c r="AR16" i="4"/>
  <c r="AS16" i="4"/>
  <c r="AT16" i="4"/>
  <c r="K18" i="4"/>
  <c r="AR18" i="4"/>
  <c r="AS18" i="4"/>
  <c r="AT18" i="4"/>
  <c r="U21" i="4"/>
  <c r="V21" i="4"/>
  <c r="X21" i="4"/>
  <c r="Y21" i="4"/>
  <c r="Y22" i="4"/>
  <c r="Y23" i="4"/>
  <c r="U24" i="4"/>
  <c r="V24" i="4"/>
  <c r="X24" i="4"/>
  <c r="Y24" i="4"/>
  <c r="AQ24" i="4"/>
  <c r="Y20" i="4"/>
  <c r="BV15" i="4"/>
  <c r="J7" i="4" l="1"/>
  <c r="J17" i="4"/>
  <c r="AR17" i="4"/>
  <c r="AU17" i="4"/>
  <c r="X17" i="4"/>
  <c r="K17" i="4" s="1"/>
  <c r="AT17" i="4"/>
  <c r="AS17" i="4"/>
  <c r="Y17" i="4"/>
  <c r="E16" i="4"/>
  <c r="J5" i="4"/>
  <c r="J9" i="4"/>
  <c r="K16" i="4"/>
  <c r="G16" i="4"/>
  <c r="Y16" i="4"/>
  <c r="H16" i="4"/>
  <c r="K15" i="4"/>
  <c r="AU15" i="4"/>
  <c r="G15" i="4"/>
  <c r="E15" i="4"/>
  <c r="AT14" i="4"/>
  <c r="Y14" i="4"/>
  <c r="AU14" i="4"/>
  <c r="AS14" i="4"/>
  <c r="AQ14" i="4"/>
  <c r="X14" i="4"/>
  <c r="Y25" i="4"/>
  <c r="J13" i="4"/>
  <c r="B205" i="2"/>
  <c r="B201" i="2"/>
  <c r="B197" i="2"/>
  <c r="B193" i="2"/>
  <c r="B189" i="2"/>
  <c r="J4" i="4"/>
  <c r="J6" i="4"/>
  <c r="J8" i="4"/>
  <c r="J10" i="4"/>
  <c r="J12" i="4"/>
  <c r="J14" i="4"/>
  <c r="J16" i="4"/>
  <c r="J18" i="4"/>
  <c r="B206" i="2"/>
  <c r="B202" i="2"/>
  <c r="B198" i="2"/>
  <c r="B194" i="2"/>
  <c r="B190" i="2"/>
  <c r="B186" i="2"/>
  <c r="B182" i="2"/>
  <c r="B178" i="2"/>
  <c r="B174" i="2"/>
  <c r="B170" i="2"/>
  <c r="B166" i="2"/>
  <c r="B162" i="2"/>
  <c r="B158" i="2"/>
  <c r="B154" i="2"/>
  <c r="B150" i="2"/>
  <c r="B146" i="2"/>
  <c r="B142" i="2"/>
  <c r="B138" i="2"/>
  <c r="B9" i="2"/>
  <c r="A2" i="2"/>
  <c r="J3" i="4"/>
  <c r="C2" i="2"/>
  <c r="B204" i="2"/>
  <c r="B200" i="2"/>
  <c r="B196" i="2"/>
  <c r="B192" i="2"/>
  <c r="B184" i="2"/>
  <c r="B180" i="2"/>
  <c r="B176" i="2"/>
  <c r="B172" i="2"/>
  <c r="B168" i="2"/>
  <c r="B164" i="2"/>
  <c r="B160" i="2"/>
  <c r="B156" i="2"/>
  <c r="B152" i="2"/>
  <c r="B148" i="2"/>
  <c r="B144" i="2"/>
  <c r="B140" i="2"/>
  <c r="B136" i="2"/>
  <c r="B132" i="2"/>
  <c r="B128" i="2"/>
  <c r="B124" i="2"/>
  <c r="B120" i="2"/>
  <c r="B116" i="2"/>
  <c r="B112" i="2"/>
  <c r="B108" i="2"/>
  <c r="B104" i="2"/>
  <c r="B100" i="2"/>
  <c r="B96" i="2"/>
  <c r="B92" i="2"/>
  <c r="B88" i="2"/>
  <c r="B84" i="2"/>
  <c r="B80" i="2"/>
  <c r="B76" i="2"/>
  <c r="B72" i="2"/>
  <c r="B68" i="2"/>
  <c r="B64" i="2"/>
  <c r="B60" i="2"/>
  <c r="B56" i="2"/>
  <c r="B52" i="2"/>
  <c r="B48" i="2"/>
  <c r="B44" i="2"/>
  <c r="B40" i="2"/>
  <c r="B36" i="2"/>
  <c r="B32" i="2"/>
  <c r="B28" i="2"/>
  <c r="B24" i="2"/>
  <c r="B20" i="2"/>
  <c r="B16" i="2"/>
  <c r="B12" i="2"/>
  <c r="B8" i="2"/>
  <c r="H2" i="2"/>
  <c r="B134" i="2"/>
  <c r="B130" i="2"/>
  <c r="B126" i="2"/>
  <c r="B122" i="2"/>
  <c r="B118" i="2"/>
  <c r="B114" i="2"/>
  <c r="B110" i="2"/>
  <c r="B106" i="2"/>
  <c r="B102" i="2"/>
  <c r="B98" i="2"/>
  <c r="B94" i="2"/>
  <c r="B90" i="2"/>
  <c r="B86" i="2"/>
  <c r="B82" i="2"/>
  <c r="B78" i="2"/>
  <c r="B74" i="2"/>
  <c r="B70" i="2"/>
  <c r="B66" i="2"/>
  <c r="B62" i="2"/>
  <c r="B58" i="2"/>
  <c r="B54" i="2"/>
  <c r="B50" i="2"/>
  <c r="B46" i="2"/>
  <c r="B42" i="2"/>
  <c r="B38" i="2"/>
  <c r="B34" i="2"/>
  <c r="B30" i="2"/>
  <c r="B26" i="2"/>
  <c r="B22" i="2"/>
  <c r="B18" i="2"/>
  <c r="B14" i="2"/>
  <c r="B10" i="2"/>
  <c r="B203" i="2"/>
  <c r="B199" i="2"/>
  <c r="B195" i="2"/>
  <c r="B191" i="2"/>
  <c r="B187" i="2"/>
  <c r="B183" i="2"/>
  <c r="B179" i="2"/>
  <c r="B175" i="2"/>
  <c r="B171" i="2"/>
  <c r="B167" i="2"/>
  <c r="B163" i="2"/>
  <c r="B159" i="2"/>
  <c r="B155" i="2"/>
  <c r="B151" i="2"/>
  <c r="B147" i="2"/>
  <c r="B143" i="2"/>
  <c r="B139" i="2"/>
  <c r="B135" i="2"/>
  <c r="B131" i="2"/>
  <c r="B127" i="2"/>
  <c r="B123" i="2"/>
  <c r="B119" i="2"/>
  <c r="B115" i="2"/>
  <c r="B111" i="2"/>
  <c r="B107" i="2"/>
  <c r="B103" i="2"/>
  <c r="B99" i="2"/>
  <c r="B95" i="2"/>
  <c r="B91" i="2"/>
  <c r="B87" i="2"/>
  <c r="B83" i="2"/>
  <c r="B79" i="2"/>
  <c r="B75" i="2"/>
  <c r="B71" i="2"/>
  <c r="B67" i="2"/>
  <c r="B63" i="2"/>
  <c r="B59" i="2"/>
  <c r="B55" i="2"/>
  <c r="B51" i="2"/>
  <c r="B47" i="2"/>
  <c r="B43" i="2"/>
  <c r="B39" i="2"/>
  <c r="B35" i="2"/>
  <c r="B31" i="2"/>
  <c r="B27" i="2"/>
  <c r="B23" i="2"/>
  <c r="B19" i="2"/>
  <c r="B15" i="2"/>
  <c r="B11" i="2"/>
  <c r="Y15" i="4"/>
  <c r="F15" i="4"/>
  <c r="BW13" i="4"/>
  <c r="BV16" i="4"/>
  <c r="BU14" i="4"/>
  <c r="BU12" i="4"/>
  <c r="BU11" i="4"/>
  <c r="BU10" i="4"/>
  <c r="BU6" i="4"/>
  <c r="BU4" i="4"/>
  <c r="BU3" i="4"/>
  <c r="B2" i="2"/>
  <c r="AD2" i="2" s="1"/>
  <c r="J3" i="2" s="1"/>
  <c r="B188" i="2"/>
  <c r="J2" i="2"/>
  <c r="AW133" i="4"/>
  <c r="AW134" i="4" s="1"/>
  <c r="AW135" i="4" s="1"/>
  <c r="AW136" i="4" s="1"/>
  <c r="AW137" i="4" s="1"/>
  <c r="AW138" i="4" s="1"/>
  <c r="AW139" i="4" s="1"/>
  <c r="AW140" i="4" s="1"/>
  <c r="AW141" i="4" s="1"/>
  <c r="AW142" i="4" s="1"/>
  <c r="AW143" i="4" s="1"/>
  <c r="AW144" i="4" s="1"/>
  <c r="AW145" i="4" s="1"/>
  <c r="AW146" i="4" s="1"/>
  <c r="AW147" i="4" s="1"/>
  <c r="AW148" i="4" s="1"/>
  <c r="AW149" i="4" s="1"/>
  <c r="AW150" i="4" s="1"/>
  <c r="AW151" i="4" s="1"/>
  <c r="AW152" i="4" s="1"/>
  <c r="AW153" i="4" s="1"/>
  <c r="AW154" i="4" s="1"/>
  <c r="AW155" i="4" s="1"/>
  <c r="AW156" i="4" s="1"/>
  <c r="AW157" i="4" s="1"/>
  <c r="AW158" i="4" s="1"/>
  <c r="AW159" i="4" s="1"/>
  <c r="AW160" i="4" s="1"/>
  <c r="AW161" i="4" s="1"/>
  <c r="AW162" i="4" s="1"/>
  <c r="AW163" i="4" s="1"/>
  <c r="AW164" i="4" s="1"/>
  <c r="AW165" i="4" s="1"/>
  <c r="AW166" i="4" s="1"/>
  <c r="AW167" i="4" s="1"/>
  <c r="AW168" i="4" s="1"/>
  <c r="AW169" i="4" s="1"/>
  <c r="AW170" i="4" s="1"/>
  <c r="AW171" i="4" s="1"/>
  <c r="AW172" i="4" s="1"/>
  <c r="AW173" i="4" s="1"/>
  <c r="AW174" i="4" s="1"/>
  <c r="AW175" i="4" s="1"/>
  <c r="AW176" i="4" s="1"/>
  <c r="AW177" i="4" s="1"/>
  <c r="AW178" i="4" s="1"/>
  <c r="AW179" i="4" s="1"/>
  <c r="AW180" i="4" s="1"/>
  <c r="AW181" i="4" s="1"/>
  <c r="AW182" i="4" s="1"/>
  <c r="AW183" i="4" s="1"/>
  <c r="AW184" i="4" s="1"/>
  <c r="AW185" i="4" s="1"/>
  <c r="AW186" i="4" s="1"/>
  <c r="AW187" i="4" s="1"/>
  <c r="AW188" i="4" s="1"/>
  <c r="AW189" i="4" s="1"/>
  <c r="AW190" i="4" s="1"/>
  <c r="AW132" i="4"/>
  <c r="BT2" i="4"/>
  <c r="BS2" i="4" s="1"/>
  <c r="BW9" i="4"/>
  <c r="BU7" i="4"/>
  <c r="BW8" i="4"/>
  <c r="BW14" i="4"/>
  <c r="BW16" i="4"/>
  <c r="F17" i="4" l="1"/>
  <c r="E17" i="4"/>
  <c r="H17" i="4"/>
  <c r="G17" i="4"/>
  <c r="H14" i="4"/>
  <c r="K14" i="4"/>
  <c r="G14" i="4"/>
  <c r="E14" i="4"/>
  <c r="F14" i="4"/>
  <c r="D10" i="4"/>
  <c r="D13" i="4"/>
  <c r="D9" i="4"/>
  <c r="D12" i="4"/>
  <c r="D11" i="4"/>
  <c r="BT4" i="4"/>
  <c r="BW4" i="4" s="1"/>
  <c r="BT10" i="4"/>
  <c r="BW10" i="4" s="1"/>
  <c r="BT12" i="4"/>
  <c r="BW12" i="4" s="1"/>
  <c r="BT3" i="4"/>
  <c r="BW3" i="4" s="1"/>
  <c r="BT6" i="4"/>
  <c r="BW6" i="4" s="1"/>
  <c r="BT11" i="4"/>
  <c r="BW11" i="4" s="1"/>
  <c r="BT14" i="4"/>
  <c r="BS14" i="4" s="1"/>
  <c r="BV14" i="4"/>
  <c r="BS3" i="4"/>
  <c r="BS4" i="4" s="1"/>
  <c r="BS5" i="4" s="1"/>
  <c r="BS6" i="4" s="1"/>
  <c r="BW2" i="4"/>
  <c r="BT7" i="4"/>
  <c r="BW7" i="4"/>
  <c r="C3" i="2"/>
  <c r="E3" i="2"/>
  <c r="K3" i="2"/>
  <c r="N3" i="2"/>
  <c r="Q3" i="2"/>
  <c r="A3" i="2"/>
  <c r="H3" i="2"/>
  <c r="T2" i="2"/>
  <c r="G3" i="2"/>
  <c r="M3" i="2"/>
  <c r="P3" i="2"/>
  <c r="S3" i="2"/>
  <c r="B3" i="2"/>
  <c r="D5" i="4" l="1"/>
  <c r="AT9" i="4"/>
  <c r="X9" i="4"/>
  <c r="G9" i="4" s="1"/>
  <c r="Y9" i="4"/>
  <c r="AQ9" i="4"/>
  <c r="AU9" i="4"/>
  <c r="AR9" i="4"/>
  <c r="AS9" i="4"/>
  <c r="D3" i="4"/>
  <c r="D7" i="4"/>
  <c r="X13" i="4"/>
  <c r="G13" i="4" s="1"/>
  <c r="AR13" i="4"/>
  <c r="AU13" i="4"/>
  <c r="AQ13" i="4"/>
  <c r="AS13" i="4"/>
  <c r="Y13" i="4"/>
  <c r="AT13" i="4"/>
  <c r="D8" i="4"/>
  <c r="AU12" i="4"/>
  <c r="AQ12" i="4"/>
  <c r="AR12" i="4"/>
  <c r="AS12" i="4"/>
  <c r="X12" i="4"/>
  <c r="G12" i="4" s="1"/>
  <c r="AT12" i="4"/>
  <c r="Y12" i="4"/>
  <c r="D6" i="4"/>
  <c r="AS11" i="4"/>
  <c r="X11" i="4"/>
  <c r="AT11" i="4"/>
  <c r="Y11" i="4"/>
  <c r="AQ11" i="4"/>
  <c r="AR11" i="4"/>
  <c r="AU11" i="4"/>
  <c r="D4" i="4"/>
  <c r="AT10" i="4"/>
  <c r="X10" i="4"/>
  <c r="K10" i="4" s="1"/>
  <c r="AQ10" i="4"/>
  <c r="AR10" i="4"/>
  <c r="AS10" i="4"/>
  <c r="Y10" i="4"/>
  <c r="AU10" i="4"/>
  <c r="BS7" i="4"/>
  <c r="BS8" i="4" s="1"/>
  <c r="BS9" i="4" s="1"/>
  <c r="BS10" i="4" s="1"/>
  <c r="BS11" i="4" s="1"/>
  <c r="BS12" i="4" s="1"/>
  <c r="BS13" i="4" s="1"/>
  <c r="F13" i="4" l="1"/>
  <c r="F9" i="4"/>
  <c r="E9" i="4"/>
  <c r="F12" i="4"/>
  <c r="E12" i="4"/>
  <c r="E13" i="4"/>
  <c r="G10" i="4"/>
  <c r="H10" i="4"/>
  <c r="Y4" i="4"/>
  <c r="AQ4" i="4"/>
  <c r="AT4" i="4"/>
  <c r="X4" i="4"/>
  <c r="K4" i="4" s="1"/>
  <c r="AR4" i="4"/>
  <c r="AU4" i="4"/>
  <c r="AS4" i="4"/>
  <c r="H12" i="4"/>
  <c r="K12" i="4"/>
  <c r="H13" i="4"/>
  <c r="K13" i="4"/>
  <c r="H11" i="4"/>
  <c r="K11" i="4"/>
  <c r="AU6" i="4"/>
  <c r="AT6" i="4"/>
  <c r="X6" i="4"/>
  <c r="E6" i="4" s="1"/>
  <c r="AQ6" i="4"/>
  <c r="AR6" i="4"/>
  <c r="AS6" i="4"/>
  <c r="Y6" i="4"/>
  <c r="E10" i="4"/>
  <c r="F11" i="4"/>
  <c r="E11" i="4"/>
  <c r="AT7" i="4"/>
  <c r="AU7" i="4"/>
  <c r="AQ7" i="4"/>
  <c r="X7" i="4"/>
  <c r="E7" i="4" s="1"/>
  <c r="AR7" i="4"/>
  <c r="AS7" i="4"/>
  <c r="Y7" i="4"/>
  <c r="H9" i="4"/>
  <c r="K9" i="4"/>
  <c r="X5" i="4"/>
  <c r="G5" i="4" s="1"/>
  <c r="AT5" i="4"/>
  <c r="AQ5" i="4"/>
  <c r="AR5" i="4"/>
  <c r="AS5" i="4"/>
  <c r="AU5" i="4"/>
  <c r="Y5" i="4"/>
  <c r="F10" i="4"/>
  <c r="G11" i="4"/>
  <c r="X8" i="4"/>
  <c r="AQ8" i="4"/>
  <c r="AT8" i="4"/>
  <c r="AU8" i="4"/>
  <c r="AR8" i="4"/>
  <c r="AS8" i="4"/>
  <c r="Y8" i="4"/>
  <c r="Y3" i="4"/>
  <c r="X3" i="4"/>
  <c r="G3" i="4" s="1"/>
  <c r="BV9" i="4"/>
  <c r="AT3" i="4"/>
  <c r="BV5" i="4"/>
  <c r="AU3" i="4"/>
  <c r="AQ3" i="4"/>
  <c r="AR3" i="4"/>
  <c r="BV13" i="4"/>
  <c r="BV8" i="4"/>
  <c r="AS3" i="4"/>
  <c r="BV2" i="4"/>
  <c r="BV10" i="4"/>
  <c r="BV3" i="4"/>
  <c r="BV7" i="4"/>
  <c r="BV11" i="4"/>
  <c r="I16" i="4" s="1"/>
  <c r="BV4" i="4"/>
  <c r="BV12" i="4"/>
  <c r="BV6" i="4"/>
  <c r="I14" i="4" s="1"/>
  <c r="I15" i="4" l="1"/>
  <c r="I17" i="4"/>
  <c r="G7" i="4"/>
  <c r="F7" i="4"/>
  <c r="F6" i="4"/>
  <c r="F4" i="4"/>
  <c r="I7" i="4"/>
  <c r="F3" i="4"/>
  <c r="H8" i="4"/>
  <c r="K8" i="4"/>
  <c r="H7" i="4"/>
  <c r="K7" i="4"/>
  <c r="H6" i="4"/>
  <c r="K6" i="4"/>
  <c r="G6" i="4"/>
  <c r="G4" i="4"/>
  <c r="I8" i="4"/>
  <c r="I4" i="4"/>
  <c r="I3" i="4"/>
  <c r="I6" i="4"/>
  <c r="I5" i="4"/>
  <c r="Y19" i="4"/>
  <c r="I23" i="4" s="1"/>
  <c r="E3" i="4"/>
  <c r="F8" i="4"/>
  <c r="E8" i="4"/>
  <c r="E5" i="4"/>
  <c r="E4" i="4"/>
  <c r="H4" i="4"/>
  <c r="G8" i="4"/>
  <c r="F5" i="4"/>
  <c r="I9" i="4"/>
  <c r="I10" i="4"/>
  <c r="I13" i="4"/>
  <c r="I11" i="4"/>
  <c r="I12" i="4"/>
  <c r="H3" i="4"/>
  <c r="K3" i="4"/>
  <c r="H5" i="4"/>
  <c r="K5" i="4"/>
</calcChain>
</file>

<file path=xl/comments1.xml><?xml version="1.0" encoding="utf-8"?>
<comments xmlns="http://schemas.openxmlformats.org/spreadsheetml/2006/main">
  <authors>
    <author>Jari Morari</author>
  </authors>
  <commentList>
    <comment ref="L2" authorId="0">
      <text>
        <r>
          <rPr>
            <b/>
            <sz val="8"/>
            <color indexed="81"/>
            <rFont val="Tahoma"/>
            <charset val="1"/>
          </rPr>
          <t xml:space="preserve">miss next:
</t>
        </r>
        <r>
          <rPr>
            <sz val="8"/>
            <color indexed="81"/>
            <rFont val="Tahoma"/>
            <family val="2"/>
          </rPr>
          <t>in questa colonna va indicato con una "M" (o con un altro carattere) quando il giocatore salta la prossima partita. Il valore del giocatore verrà portato a zero e non sarà conteggiato nel valore totale del team.</t>
        </r>
        <r>
          <rPr>
            <sz val="8"/>
            <color indexed="81"/>
            <rFont val="Tahoma"/>
            <charset val="1"/>
          </rPr>
          <t xml:space="preserve">
</t>
        </r>
      </text>
    </comment>
    <comment ref="M2" authorId="0">
      <text>
        <r>
          <rPr>
            <b/>
            <sz val="8"/>
            <color indexed="81"/>
            <rFont val="Tahoma"/>
            <charset val="1"/>
          </rPr>
          <t xml:space="preserve">infortuni cronici: </t>
        </r>
        <r>
          <rPr>
            <sz val="8"/>
            <color indexed="81"/>
            <rFont val="Tahoma"/>
            <family val="2"/>
          </rPr>
          <t>inserisci un +1 per ogni infortunio cronico subito</t>
        </r>
      </text>
    </comment>
    <comment ref="N2" authorId="0">
      <text>
        <r>
          <rPr>
            <b/>
            <sz val="8"/>
            <color indexed="81"/>
            <rFont val="Tahoma"/>
            <charset val="1"/>
          </rPr>
          <t>infortuni alle caratteristiche:</t>
        </r>
        <r>
          <rPr>
            <sz val="8"/>
            <color indexed="81"/>
            <rFont val="Tahoma"/>
            <charset val="1"/>
          </rPr>
          <t xml:space="preserve">
in queste colonne vanno indicati con valori negativi (-1, -2, etc) gli infortuni alle caratteristiche subiti dai giocatori</t>
        </r>
      </text>
    </comment>
    <comment ref="Z2" authorId="0">
      <text>
        <r>
          <rPr>
            <b/>
            <sz val="8"/>
            <color indexed="81"/>
            <rFont val="Tahoma"/>
            <charset val="1"/>
          </rPr>
          <t>modificatore del valore:</t>
        </r>
        <r>
          <rPr>
            <sz val="8"/>
            <color indexed="81"/>
            <rFont val="Tahoma"/>
            <charset val="1"/>
          </rPr>
          <t xml:space="preserve">
in questa colonna può essere inserito un modificatore del valore del giocatore customizzato. 
Nb: i valori inseriti vengono moltiplicati per 1000.</t>
        </r>
      </text>
    </comment>
  </commentList>
</comments>
</file>

<file path=xl/sharedStrings.xml><?xml version="1.0" encoding="utf-8"?>
<sst xmlns="http://schemas.openxmlformats.org/spreadsheetml/2006/main" count="2815" uniqueCount="781">
  <si>
    <t>MA</t>
  </si>
  <si>
    <t>ST</t>
  </si>
  <si>
    <t>AG</t>
  </si>
  <si>
    <t>AV</t>
  </si>
  <si>
    <t>Int</t>
  </si>
  <si>
    <t>Comp</t>
  </si>
  <si>
    <t>TD</t>
  </si>
  <si>
    <t>Cas</t>
  </si>
  <si>
    <t>kills</t>
  </si>
  <si>
    <t>MVP</t>
  </si>
  <si>
    <t>SPP</t>
  </si>
  <si>
    <t>x</t>
  </si>
  <si>
    <t>FAN FACTOR</t>
  </si>
  <si>
    <t>lost</t>
  </si>
  <si>
    <t>Kills</t>
  </si>
  <si>
    <t>-</t>
  </si>
  <si>
    <t>000</t>
  </si>
  <si>
    <t>kgp</t>
  </si>
  <si>
    <t>#</t>
  </si>
  <si>
    <t>High Elf</t>
  </si>
  <si>
    <t>High Elf Lineman</t>
  </si>
  <si>
    <t>Block,</t>
  </si>
  <si>
    <t>M</t>
  </si>
  <si>
    <t>Goblin</t>
  </si>
  <si>
    <t>Chaos</t>
  </si>
  <si>
    <t>Orc</t>
  </si>
  <si>
    <t>Orc Lineman</t>
  </si>
  <si>
    <t>Chaos Dwarf</t>
  </si>
  <si>
    <t>Orc Thrower</t>
  </si>
  <si>
    <t>Dark Elf</t>
  </si>
  <si>
    <t>Orc Blitzer</t>
  </si>
  <si>
    <t>Dwarf</t>
  </si>
  <si>
    <t>Black Orc</t>
  </si>
  <si>
    <t>Halfling</t>
  </si>
  <si>
    <t>Human</t>
  </si>
  <si>
    <t>Norse</t>
  </si>
  <si>
    <t>Skaven</t>
  </si>
  <si>
    <t>Undead</t>
  </si>
  <si>
    <t>Wood Elf Lineman</t>
  </si>
  <si>
    <t>Wood Elf</t>
  </si>
  <si>
    <t>Wood Elf Thrower</t>
  </si>
  <si>
    <t>Wood Elf Catcher</t>
  </si>
  <si>
    <t>Catch,  Dodge,</t>
  </si>
  <si>
    <t>Wardancer</t>
  </si>
  <si>
    <t>Dark Elf Lineman</t>
  </si>
  <si>
    <t>Dark Elf Blitzer</t>
  </si>
  <si>
    <t>Witch Elf</t>
  </si>
  <si>
    <t>Skaven Lineman</t>
  </si>
  <si>
    <t>Skaven Thrower</t>
  </si>
  <si>
    <t>Gutter Runner</t>
  </si>
  <si>
    <t>Human Lineman</t>
  </si>
  <si>
    <t>Human Thrower</t>
  </si>
  <si>
    <t>Human Catcher</t>
  </si>
  <si>
    <t>Human Blitzer</t>
  </si>
  <si>
    <t xml:space="preserve">Block,  </t>
  </si>
  <si>
    <t>Chaos Warrior</t>
  </si>
  <si>
    <t>Hobgoblin</t>
  </si>
  <si>
    <t>Chaos Dwarf Blocker</t>
  </si>
  <si>
    <t>Dwarf Runner</t>
  </si>
  <si>
    <t>Dwarf Blitzer</t>
  </si>
  <si>
    <t>Troll Slayer</t>
  </si>
  <si>
    <t>Norse Lineman</t>
  </si>
  <si>
    <t>Norse Thrower</t>
  </si>
  <si>
    <t>Norse Beserker</t>
  </si>
  <si>
    <t xml:space="preserve"> gp</t>
  </si>
  <si>
    <t>Chaos Wizard</t>
  </si>
  <si>
    <t>Chaos Dwarf Wizard</t>
  </si>
  <si>
    <t>Dark Elf Wizard</t>
  </si>
  <si>
    <t>Goblin Shaman</t>
  </si>
  <si>
    <t>High Elf Wizard</t>
  </si>
  <si>
    <t>Human Wizard</t>
  </si>
  <si>
    <t>Orc Shaman</t>
  </si>
  <si>
    <t>Wood Elf Wizard</t>
  </si>
  <si>
    <t>Amazon</t>
  </si>
  <si>
    <t>Amazon Mage</t>
  </si>
  <si>
    <t>Lizardmen</t>
  </si>
  <si>
    <t>Lizardmen Wizard</t>
  </si>
  <si>
    <t>Amazon Linewoman</t>
  </si>
  <si>
    <t>Amazon Catcher</t>
  </si>
  <si>
    <t>Amazon Thrower</t>
  </si>
  <si>
    <t>Amazon Blitzer</t>
  </si>
  <si>
    <t>Skink</t>
  </si>
  <si>
    <t>Saurus</t>
  </si>
  <si>
    <t>Ogre</t>
  </si>
  <si>
    <t>Troll</t>
  </si>
  <si>
    <t>Kroxigor</t>
  </si>
  <si>
    <t>Minotaur</t>
  </si>
  <si>
    <t>Bull Centaur</t>
  </si>
  <si>
    <t>Treeman</t>
  </si>
  <si>
    <t>Rat Ogre</t>
  </si>
  <si>
    <t>Khemri</t>
  </si>
  <si>
    <t>Necromantic</t>
  </si>
  <si>
    <t>Elf</t>
  </si>
  <si>
    <t>Nurgle</t>
  </si>
  <si>
    <t>Beastman</t>
  </si>
  <si>
    <t>Elf Thrower</t>
  </si>
  <si>
    <t>Elf Catcher</t>
  </si>
  <si>
    <t>Elf Blitzer</t>
  </si>
  <si>
    <t>Elf Wizard</t>
  </si>
  <si>
    <t>Elf Lineman</t>
  </si>
  <si>
    <t>Pass</t>
  </si>
  <si>
    <t>Beast of Nurgle</t>
  </si>
  <si>
    <t>Thro-Ra</t>
  </si>
  <si>
    <t>Blitz-Ra</t>
  </si>
  <si>
    <t>Flesh Golem</t>
  </si>
  <si>
    <t>Werewolf</t>
  </si>
  <si>
    <t>won</t>
  </si>
  <si>
    <t>tied</t>
  </si>
  <si>
    <t>TDs</t>
  </si>
  <si>
    <t>Khemri Skeleton</t>
  </si>
  <si>
    <t>Vampire</t>
  </si>
  <si>
    <t>Thrall</t>
  </si>
  <si>
    <t>Ogre Shaman</t>
  </si>
  <si>
    <t>Vampire Wizard</t>
  </si>
  <si>
    <t>SI</t>
  </si>
  <si>
    <t>BH</t>
  </si>
  <si>
    <t>*Hakflem Skuttlespike</t>
  </si>
  <si>
    <t>*Nobbla Blackwart</t>
  </si>
  <si>
    <t>*Scrappa Sorehead</t>
  </si>
  <si>
    <t>*Fungus the Loon</t>
  </si>
  <si>
    <t>*Varag Ghoul-Chewer</t>
  </si>
  <si>
    <t>*Morg 'n' Thorg</t>
  </si>
  <si>
    <t>*Jordell Freshbreeze</t>
  </si>
  <si>
    <t>*Deeproot Strongbranch</t>
  </si>
  <si>
    <t>*Horkon Heartripper</t>
  </si>
  <si>
    <t>*Headsplitter</t>
  </si>
  <si>
    <t>*Prince Moranion</t>
  </si>
  <si>
    <t>*Lord Borak</t>
  </si>
  <si>
    <t>*Grashnak Blackhoof</t>
  </si>
  <si>
    <t>*Zzarg Madeye</t>
  </si>
  <si>
    <t>*Hthark the Unstoppable</t>
  </si>
  <si>
    <t>*Grim Ironjaw</t>
  </si>
  <si>
    <t>*Count Luthor</t>
  </si>
  <si>
    <t>*Mighty Zug</t>
  </si>
  <si>
    <t>*Griff Oberwald</t>
  </si>
  <si>
    <t>*Zara the Slayer</t>
  </si>
  <si>
    <t>*Ramtut III</t>
  </si>
  <si>
    <t>Khermir Wizard</t>
  </si>
  <si>
    <t>Necromantic Wizard</t>
  </si>
  <si>
    <t>Nurgle Wizard</t>
  </si>
  <si>
    <t>Undead Wizard</t>
  </si>
  <si>
    <t>Halfling Wizard</t>
  </si>
  <si>
    <t>Dwarf Wizard</t>
  </si>
  <si>
    <t>Norse Wizard</t>
  </si>
  <si>
    <t>Dwarf Blocker</t>
  </si>
  <si>
    <t>Dark Elf Runner</t>
  </si>
  <si>
    <t>Dark Elf Assassin</t>
  </si>
  <si>
    <t>Bombardier</t>
  </si>
  <si>
    <t>Pogoer</t>
  </si>
  <si>
    <t>Looney</t>
  </si>
  <si>
    <t xml:space="preserve">Fanatic </t>
  </si>
  <si>
    <t>High Elf Thrower</t>
  </si>
  <si>
    <t>High Elf Catcher</t>
  </si>
  <si>
    <t>High Elf Blitzer</t>
  </si>
  <si>
    <t>Ulfwerener</t>
  </si>
  <si>
    <t>Snow Troll</t>
  </si>
  <si>
    <t>Loner, Dist. Pres., Mght.B., Nurgle’s Rot, Foul App., Really St., Regener., Tentacles,</t>
  </si>
  <si>
    <t>Nurgle Warriors</t>
  </si>
  <si>
    <t>Disturbing Presence, Foul Appearance, Nurgle’s Rot, Regeneration,</t>
  </si>
  <si>
    <t>Dodge, Right Stuff, Side Step, Stunty, Titchy,</t>
  </si>
  <si>
    <t>Loner, Hail Mary Pass, Pass, S.Weapon, Strong Arm, Sure Hands, Thick Skull</t>
  </si>
  <si>
    <t>Loner, Dodge, Right Stuff, Stunty. Always has to be hired along with Brick Far'th</t>
  </si>
  <si>
    <t>*Barik Farblast</t>
  </si>
  <si>
    <t>*Grotty</t>
  </si>
  <si>
    <t>*Boomer Eziasson</t>
  </si>
  <si>
    <t>Loner, Block, Thick Skull, Mighty Blow, Stand Firm, Throw Team-mate, Strong Arm</t>
  </si>
  <si>
    <t>*Eldril Sidewinder</t>
  </si>
  <si>
    <t>*Flint Churnblade</t>
  </si>
  <si>
    <t>Loner, Ball &amp; Chain, Mighty Blow, No Hands, Secret Weapon, Stunty</t>
  </si>
  <si>
    <t>Loner, Catch, Dodge, Hypnotic Gaze, Nerves of Steel, Pass Block</t>
  </si>
  <si>
    <t>Loner, Block, Dodge, Frend, Sprint, Sure Feet</t>
  </si>
  <si>
    <t xml:space="preserve">*Hack Enslash </t>
  </si>
  <si>
    <t>Loner, Dodge, Prehensile Tail, Extra Arms, Two Heads</t>
  </si>
  <si>
    <t>Loner, Mighty Blow, Prehensile Tail</t>
  </si>
  <si>
    <t xml:space="preserve">*Helmut Wulf </t>
  </si>
  <si>
    <t>Loner, Block, Dodge, Side Step, Jump Up, Stab, Stunty</t>
  </si>
  <si>
    <t xml:space="preserve">*Hemlock </t>
  </si>
  <si>
    <t>Loner, Dodge, Leap, Multiple Block, Shadowing, Stab</t>
  </si>
  <si>
    <t>Loner, Block, Break Tackle, Juggernaut, Sprint, Sure Feet, Thick Skull</t>
  </si>
  <si>
    <t xml:space="preserve">*Hubris Rakarth </t>
  </si>
  <si>
    <t xml:space="preserve">*Icepelt Hammerblow </t>
  </si>
  <si>
    <t>Loner, Block, Dodge, Leap, Diving Catch, Side Step</t>
  </si>
  <si>
    <t>Loner, Block, Mighty Blow, Dirty Player,</t>
  </si>
  <si>
    <t xml:space="preserve">*Max Spleenripper </t>
  </si>
  <si>
    <t>Loner, Block, Mighty Blow</t>
  </si>
  <si>
    <t>Loner, Block, Mighty Blow, Thick Skull, Throw Team-mate</t>
  </si>
  <si>
    <t>Loner, Block, Dauntless, Tackle, Wrestle</t>
  </si>
  <si>
    <t xml:space="preserve">*Puggy Baconbreath </t>
  </si>
  <si>
    <t>Loner, Block, Dodge, Nerves of Steel, Right Stuff, Stunty</t>
  </si>
  <si>
    <t>Loner, Break Tackle, Mighty Blow, Regeneration, Wrestle</t>
  </si>
  <si>
    <t>Loner, Dodge, Side Step, Sneaky Git, Stab</t>
  </si>
  <si>
    <t>Loner, Grab, Mighty Blow, Throw Team-mate, Regeneration</t>
  </si>
  <si>
    <t xml:space="preserve">*Setekh </t>
  </si>
  <si>
    <t>Loner, Block, Break Tackle, Juggernaut, Regeneration, Strip Ball</t>
  </si>
  <si>
    <t xml:space="preserve">*Skitter Stab-Stab </t>
  </si>
  <si>
    <t>Loner, Dodge, Prehensile Tail, Shadowing, Stab</t>
  </si>
  <si>
    <t xml:space="preserve">*Ugroth Bolgrot </t>
  </si>
  <si>
    <t>Loner, Block, Grab, Guard, Stand Firm</t>
  </si>
  <si>
    <t>Loner, Block, Jump Up, Mighty Blow, Thick Skull</t>
  </si>
  <si>
    <t xml:space="preserve">*Wilhelm Chaney </t>
  </si>
  <si>
    <t>Loner, Catch, Claws, Frenzy, Regeneration, Wrestle</t>
  </si>
  <si>
    <t>Loner, Block, Dauntless, Dodge, Jump Up, Stab, Stakes</t>
  </si>
  <si>
    <t>Loner, Hail Mary Pass, Pass, S.Weapon, Strong Arm, Sure Hands, Tackle, Thick Sk.</t>
  </si>
  <si>
    <t xml:space="preserve">*Rashnak Backstabber </t>
  </si>
  <si>
    <t>*Bomber Dribblesnot</t>
  </si>
  <si>
    <t>Skaven Blitzer</t>
  </si>
  <si>
    <t>Norse Runner</t>
  </si>
  <si>
    <t>Undead Skeleton</t>
  </si>
  <si>
    <t>Undead Zombie</t>
  </si>
  <si>
    <t>Undead Ghoul</t>
  </si>
  <si>
    <t>Undead Wight</t>
  </si>
  <si>
    <t>Undead Mummy</t>
  </si>
  <si>
    <t xml:space="preserve">Ogre </t>
  </si>
  <si>
    <t>Necromantic Ghoul</t>
  </si>
  <si>
    <t>Necromantic Zombie</t>
  </si>
  <si>
    <t>Pestigors</t>
  </si>
  <si>
    <t>Deathroller</t>
  </si>
  <si>
    <t>Rotter</t>
  </si>
  <si>
    <t>Chaos 1</t>
  </si>
  <si>
    <t>Chaos 2</t>
  </si>
  <si>
    <t>Chaos Dwarf 1</t>
  </si>
  <si>
    <t>Chaos Dwarf 2</t>
  </si>
  <si>
    <t>Chaos Dwarf 3</t>
  </si>
  <si>
    <t>Dark Elf 1</t>
  </si>
  <si>
    <t>Dark Elf 2</t>
  </si>
  <si>
    <t>Dark Elf 3</t>
  </si>
  <si>
    <t>Dark Elf 4</t>
  </si>
  <si>
    <t>Dark Elf 5</t>
  </si>
  <si>
    <t>Dwarf 1</t>
  </si>
  <si>
    <t>Dwarf 2</t>
  </si>
  <si>
    <t>Dwarf 3</t>
  </si>
  <si>
    <t>Dwarf 4</t>
  </si>
  <si>
    <t>Dwarf 5</t>
  </si>
  <si>
    <t>Elf 1</t>
  </si>
  <si>
    <t>Elf 2</t>
  </si>
  <si>
    <t>Elf 3</t>
  </si>
  <si>
    <t>Elf 4</t>
  </si>
  <si>
    <t>Hafling 1</t>
  </si>
  <si>
    <t>High Elf 1</t>
  </si>
  <si>
    <t>High Elf 2</t>
  </si>
  <si>
    <t>High Elf 3</t>
  </si>
  <si>
    <t>High Elf 4</t>
  </si>
  <si>
    <t>Human 1</t>
  </si>
  <si>
    <t>Human 2</t>
  </si>
  <si>
    <t>Human 3</t>
  </si>
  <si>
    <t>Human 4</t>
  </si>
  <si>
    <t>Khemri 1</t>
  </si>
  <si>
    <t>Khemri 2</t>
  </si>
  <si>
    <t>Khemri 3</t>
  </si>
  <si>
    <t>Khemri 4</t>
  </si>
  <si>
    <t>Norse 1</t>
  </si>
  <si>
    <t>Norse 2</t>
  </si>
  <si>
    <t>Norse 3</t>
  </si>
  <si>
    <t>Norse 4</t>
  </si>
  <si>
    <t>Norse 5</t>
  </si>
  <si>
    <t>Nurgle 1</t>
  </si>
  <si>
    <t>Nurgle 2</t>
  </si>
  <si>
    <t>Nurgle 3</t>
  </si>
  <si>
    <t>Ogre 1</t>
  </si>
  <si>
    <t>Ogre 2</t>
  </si>
  <si>
    <t>Goblin 1</t>
  </si>
  <si>
    <t>Goblin 2</t>
  </si>
  <si>
    <t>Goblin 3</t>
  </si>
  <si>
    <t>Goblin 4</t>
  </si>
  <si>
    <t>Goblin 5</t>
  </si>
  <si>
    <t>Orc 1</t>
  </si>
  <si>
    <t>Orc 2</t>
  </si>
  <si>
    <t>Orc 3</t>
  </si>
  <si>
    <t>Orc 4</t>
  </si>
  <si>
    <t>Skaven 1</t>
  </si>
  <si>
    <t>Skaven 2</t>
  </si>
  <si>
    <t>Skaven 3</t>
  </si>
  <si>
    <t>Skaven 4</t>
  </si>
  <si>
    <t>Necromantic 1</t>
  </si>
  <si>
    <t>Necromantic 2</t>
  </si>
  <si>
    <t>Necromantic 3</t>
  </si>
  <si>
    <t>Necromantic 4</t>
  </si>
  <si>
    <t>Necromantic 5</t>
  </si>
  <si>
    <t>Undead 1</t>
  </si>
  <si>
    <t>Undead 2</t>
  </si>
  <si>
    <t>Undead 3</t>
  </si>
  <si>
    <t>Undead 4</t>
  </si>
  <si>
    <t>Undead 5</t>
  </si>
  <si>
    <t>Vampire 1</t>
  </si>
  <si>
    <t>Vampire 2</t>
  </si>
  <si>
    <t>Wood Elf 1</t>
  </si>
  <si>
    <t>Wood Elf 2</t>
  </si>
  <si>
    <t>Wood Elf 3</t>
  </si>
  <si>
    <t>Wood Elf 4</t>
  </si>
  <si>
    <t>Loner, Dodge</t>
  </si>
  <si>
    <t>Chaos Journeyman</t>
  </si>
  <si>
    <t>Loner, Horns</t>
  </si>
  <si>
    <t>Loner</t>
  </si>
  <si>
    <t>Dark Elf Journeyman</t>
  </si>
  <si>
    <t>Dwarf Journeyman</t>
  </si>
  <si>
    <t>Loner, Thick Skull,  Block,  Tackle</t>
  </si>
  <si>
    <t>Elf Journeyman</t>
  </si>
  <si>
    <t>Goblin Journeyman</t>
  </si>
  <si>
    <t>Loner, Right Stuff,  Dodge,  Stunty</t>
  </si>
  <si>
    <t>Halfling Journeyman</t>
  </si>
  <si>
    <t>High Elf Journeyman</t>
  </si>
  <si>
    <t>Human Journeyman</t>
  </si>
  <si>
    <t>Loner, Regeneration</t>
  </si>
  <si>
    <t>Loner, Dodge, Stunty</t>
  </si>
  <si>
    <t>Norse Journeyman</t>
  </si>
  <si>
    <t>Loner, Block</t>
  </si>
  <si>
    <t>Nurgle Journeyman</t>
  </si>
  <si>
    <t>Loner, Decay, Nurgle’s Rot,</t>
  </si>
  <si>
    <t>Loner, Dodge, Right Stuff, Side Step, Stunty, Titchy</t>
  </si>
  <si>
    <t>Orc Journeyman</t>
  </si>
  <si>
    <t>Skaven Journeyman</t>
  </si>
  <si>
    <t>Undead Zombie Journeyman</t>
  </si>
  <si>
    <t>Wood Elf Journeyman</t>
  </si>
  <si>
    <t>z Star 01</t>
  </si>
  <si>
    <t>z Star 03</t>
  </si>
  <si>
    <t>z Star 04</t>
  </si>
  <si>
    <t>z Star 05</t>
  </si>
  <si>
    <t>z Star 06</t>
  </si>
  <si>
    <t>z Star 07</t>
  </si>
  <si>
    <t>z Star 08</t>
  </si>
  <si>
    <t>z Star 09</t>
  </si>
  <si>
    <t>z Star 10</t>
  </si>
  <si>
    <t>z Star 11</t>
  </si>
  <si>
    <t>z Star 12</t>
  </si>
  <si>
    <t>z Star 13</t>
  </si>
  <si>
    <t>z Star 14</t>
  </si>
  <si>
    <t>z Star 15</t>
  </si>
  <si>
    <t>z Star 16</t>
  </si>
  <si>
    <t>z Star 17</t>
  </si>
  <si>
    <t>z Star 18</t>
  </si>
  <si>
    <t>z Star 19</t>
  </si>
  <si>
    <t>z Star 20</t>
  </si>
  <si>
    <t>z Star 21</t>
  </si>
  <si>
    <t>z Star 22</t>
  </si>
  <si>
    <t>z Star 23</t>
  </si>
  <si>
    <t>z Star 24</t>
  </si>
  <si>
    <t>z Star 25</t>
  </si>
  <si>
    <t>z Star 26</t>
  </si>
  <si>
    <t>z Star 27</t>
  </si>
  <si>
    <t>z Star 28</t>
  </si>
  <si>
    <t>z Star 29</t>
  </si>
  <si>
    <t>z Star 30</t>
  </si>
  <si>
    <t>z Star 31</t>
  </si>
  <si>
    <t>z Star 32</t>
  </si>
  <si>
    <t>z Star 33</t>
  </si>
  <si>
    <t>z Star 34</t>
  </si>
  <si>
    <t>z Star 35</t>
  </si>
  <si>
    <t>z Star 36</t>
  </si>
  <si>
    <t>z Star 37</t>
  </si>
  <si>
    <t>z Star 38</t>
  </si>
  <si>
    <t>z Star 39</t>
  </si>
  <si>
    <t>z Star 40</t>
  </si>
  <si>
    <t>z Star 41</t>
  </si>
  <si>
    <t>z Star 42</t>
  </si>
  <si>
    <t>Amazon 1</t>
  </si>
  <si>
    <t>Amazon 2</t>
  </si>
  <si>
    <t>Amazon 3</t>
  </si>
  <si>
    <t>Amazon 4</t>
  </si>
  <si>
    <t>Chaos 3</t>
  </si>
  <si>
    <t>Chaos Dwarf 4</t>
  </si>
  <si>
    <t>Amazon 5</t>
  </si>
  <si>
    <t>Dark Elf 6</t>
  </si>
  <si>
    <t>Dwarf 6</t>
  </si>
  <si>
    <t>Elf 5</t>
  </si>
  <si>
    <t>Goblin 6</t>
  </si>
  <si>
    <t>High Elf 5</t>
  </si>
  <si>
    <t>Human 5</t>
  </si>
  <si>
    <t>Khemri 5</t>
  </si>
  <si>
    <t>Lizard 3</t>
  </si>
  <si>
    <t>Necromantic 6</t>
  </si>
  <si>
    <t>Norse 6</t>
  </si>
  <si>
    <t>Nurgle 4</t>
  </si>
  <si>
    <t>Ogre 3</t>
  </si>
  <si>
    <t>Orc 5</t>
  </si>
  <si>
    <t>Skaven 5</t>
  </si>
  <si>
    <t>Vampire 3</t>
  </si>
  <si>
    <t>Wood Elf 5</t>
  </si>
  <si>
    <t>Undead 6</t>
  </si>
  <si>
    <t>Undead 7</t>
  </si>
  <si>
    <t>Skaven Greyseer</t>
  </si>
  <si>
    <t>Player Type/name</t>
  </si>
  <si>
    <t>Skills</t>
  </si>
  <si>
    <t>Cost</t>
  </si>
  <si>
    <t>Race/type nr.</t>
  </si>
  <si>
    <t>Race</t>
  </si>
  <si>
    <t>RR cost</t>
  </si>
  <si>
    <t>Wizard</t>
  </si>
  <si>
    <t>Yes</t>
  </si>
  <si>
    <t>No</t>
  </si>
  <si>
    <t>Block</t>
  </si>
  <si>
    <t>Dauntless</t>
  </si>
  <si>
    <t>Dirty Player</t>
  </si>
  <si>
    <t>Fend</t>
  </si>
  <si>
    <t>Frenzy</t>
  </si>
  <si>
    <t>Kick</t>
  </si>
  <si>
    <t>Kick-Off Return</t>
  </si>
  <si>
    <t>Pass Block</t>
  </si>
  <si>
    <t>Pro</t>
  </si>
  <si>
    <t>Shadowing</t>
  </si>
  <si>
    <t>Strip Ball</t>
  </si>
  <si>
    <t>Sure Hands</t>
  </si>
  <si>
    <t>Tackle</t>
  </si>
  <si>
    <t>Wrestle</t>
  </si>
  <si>
    <t>Catch</t>
  </si>
  <si>
    <t>Diving Catch</t>
  </si>
  <si>
    <t>Diving Tackle</t>
  </si>
  <si>
    <t>Dodge</t>
  </si>
  <si>
    <t>Jump Up</t>
  </si>
  <si>
    <t>Leap</t>
  </si>
  <si>
    <t>Side Step</t>
  </si>
  <si>
    <t>Sneaky Git</t>
  </si>
  <si>
    <t>Sprint</t>
  </si>
  <si>
    <t>Sure Feet</t>
  </si>
  <si>
    <t>Accurate</t>
  </si>
  <si>
    <t>Dump-Off</t>
  </si>
  <si>
    <t>Hail Mary Pass</t>
  </si>
  <si>
    <t>Leader</t>
  </si>
  <si>
    <t>Nerves of Steel</t>
  </si>
  <si>
    <t>Safe Throw</t>
  </si>
  <si>
    <t>Guard</t>
  </si>
  <si>
    <t>Juggernaut</t>
  </si>
  <si>
    <t>Mighty Blow</t>
  </si>
  <si>
    <t>Multiple Block</t>
  </si>
  <si>
    <t>Piling On</t>
  </si>
  <si>
    <t>Stand Firm</t>
  </si>
  <si>
    <t>Strong Arm</t>
  </si>
  <si>
    <t>Thick Skull</t>
  </si>
  <si>
    <t>Break Tackle</t>
  </si>
  <si>
    <t>Grab</t>
  </si>
  <si>
    <t>Big Hand</t>
  </si>
  <si>
    <t>Claw / Claws</t>
  </si>
  <si>
    <t>Disturbing Presence</t>
  </si>
  <si>
    <t>Extra Arms</t>
  </si>
  <si>
    <t>Foul Appearance</t>
  </si>
  <si>
    <t>Horns</t>
  </si>
  <si>
    <t>Prehensile Tail</t>
  </si>
  <si>
    <t>Tentacles</t>
  </si>
  <si>
    <t>Two Heads</t>
  </si>
  <si>
    <t>Very Long Legs</t>
  </si>
  <si>
    <t>Always Hungry</t>
  </si>
  <si>
    <t>Ball &amp; Chain</t>
  </si>
  <si>
    <t>Blood Lust</t>
  </si>
  <si>
    <t>Bone-head</t>
  </si>
  <si>
    <t>Chainsaw</t>
  </si>
  <si>
    <t>Decay</t>
  </si>
  <si>
    <t>Fan Favourite</t>
  </si>
  <si>
    <t>Hypnotic Gaze</t>
  </si>
  <si>
    <t>No Hands</t>
  </si>
  <si>
    <t>Nurgle's Rot</t>
  </si>
  <si>
    <t>Really Stupid</t>
  </si>
  <si>
    <t>Regeneration</t>
  </si>
  <si>
    <t>Right Stuff</t>
  </si>
  <si>
    <t>Secret Weapon</t>
  </si>
  <si>
    <t>Stab</t>
  </si>
  <si>
    <t>Stakes</t>
  </si>
  <si>
    <t>Stunty</t>
  </si>
  <si>
    <t>Take Root</t>
  </si>
  <si>
    <t>Throw Team-Mate</t>
  </si>
  <si>
    <t>Titchy</t>
  </si>
  <si>
    <t>Wild Animal</t>
  </si>
  <si>
    <t>EXTRAORDINARY</t>
  </si>
  <si>
    <t>E</t>
  </si>
  <si>
    <t xml:space="preserve">Minotaur </t>
  </si>
  <si>
    <t>Lizard 1</t>
  </si>
  <si>
    <t>Lizard 2</t>
  </si>
  <si>
    <t>Snotling Journeyman</t>
  </si>
  <si>
    <t>Snotling</t>
  </si>
  <si>
    <t>Skink Journeyman</t>
  </si>
  <si>
    <t>Necromantic Zombie Journeyman</t>
  </si>
  <si>
    <t>Thrall Journeyman</t>
  </si>
  <si>
    <t>Hobgoblin Journeyman</t>
  </si>
  <si>
    <t>Amazon Journeywoman</t>
  </si>
  <si>
    <t>Qty</t>
  </si>
  <si>
    <t>Wood Elf 6</t>
  </si>
  <si>
    <t>Nurgle 5</t>
  </si>
  <si>
    <t>Lizard 4</t>
  </si>
  <si>
    <t>Chaos 4</t>
  </si>
  <si>
    <t>Chaos Dwarf 5</t>
  </si>
  <si>
    <t>Human 6</t>
  </si>
  <si>
    <t>Skaven 6</t>
  </si>
  <si>
    <t>Norse 7</t>
  </si>
  <si>
    <t>Orc 6</t>
  </si>
  <si>
    <t>Orc 7</t>
  </si>
  <si>
    <t xml:space="preserve">Goblin </t>
  </si>
  <si>
    <t xml:space="preserve">Troll </t>
  </si>
  <si>
    <t>Goblin 7</t>
  </si>
  <si>
    <t xml:space="preserve">Treeman </t>
  </si>
  <si>
    <t>Hafling 2</t>
  </si>
  <si>
    <t>Halfling 3</t>
  </si>
  <si>
    <t>Necromantic Wight</t>
  </si>
  <si>
    <t>Teams</t>
  </si>
  <si>
    <t>Players</t>
  </si>
  <si>
    <t xml:space="preserve">*Ripper  </t>
  </si>
  <si>
    <t>000  gp</t>
  </si>
  <si>
    <t>Khemri Skeleton Journeyman</t>
  </si>
  <si>
    <t>Undead Skeleton Journeyman</t>
  </si>
  <si>
    <t>Apoth</t>
  </si>
  <si>
    <t>Frenzy, Claws, Regeneration</t>
  </si>
  <si>
    <t>free</t>
  </si>
  <si>
    <t>Match History</t>
  </si>
  <si>
    <t>Team Roster</t>
  </si>
  <si>
    <t>Extra SPP</t>
  </si>
  <si>
    <t>Loner, Block, Dirty Player, Jump Up, Mighty Blow, Strip Ball</t>
  </si>
  <si>
    <t>Agility</t>
  </si>
  <si>
    <t>Passing</t>
  </si>
  <si>
    <t>Strength</t>
  </si>
  <si>
    <t>Mutation</t>
  </si>
  <si>
    <t>Regeneration, Thick Skull</t>
  </si>
  <si>
    <t>Tomb Guardian</t>
  </si>
  <si>
    <t>Regeneration, Sure Hands, Pass</t>
  </si>
  <si>
    <t>Loner, Prehensile Tail, Thick Skull, Bonehead, Mighty Blow</t>
  </si>
  <si>
    <t>Stand Firm, Regeneration, Thick Skull</t>
  </si>
  <si>
    <t>Regeneration,  Block</t>
  </si>
  <si>
    <t>Loner, Mighty Blow, Thick Skull, Throw Team-Mate, Bonehead</t>
  </si>
  <si>
    <t>Right Stuff,  Dodge,  Stunty</t>
  </si>
  <si>
    <t>Pass, Safe Throw</t>
  </si>
  <si>
    <t>Pass,  Sure Hands</t>
  </si>
  <si>
    <t>Regeneration, Block</t>
  </si>
  <si>
    <t>Dodge, Stunty</t>
  </si>
  <si>
    <t>Ball &amp; Chain, No Hands, Secret Weapon, Stunty</t>
  </si>
  <si>
    <t>Loner, Always Hungry, Mighty Blow, Really Stupid, Regeneration, Throw Team-Mate</t>
  </si>
  <si>
    <t>Loner, Mght.B, Stand Firm, Strong Arm, Take Root, Thick Skull, Throw Team-Mate</t>
  </si>
  <si>
    <t>Block, Side Step</t>
  </si>
  <si>
    <t>Catch, Nerves of Steel</t>
  </si>
  <si>
    <t>Thick Skull,  Sure Hands</t>
  </si>
  <si>
    <t>Thick Skull,  Block,  Tackle</t>
  </si>
  <si>
    <t>Dodge,  Frenzy,  Jump Up</t>
  </si>
  <si>
    <t>Thick Skull,  Block</t>
  </si>
  <si>
    <t>Thick Skull,  Block,  Frenzy,  Dauntless</t>
  </si>
  <si>
    <t>Shadowing, Stab</t>
  </si>
  <si>
    <t>Dump-off</t>
  </si>
  <si>
    <t>Loner, Frenzy, Horns, Mighty Blow, Thick Skull, Wild Animal</t>
  </si>
  <si>
    <t>Sprint, Sure Feet, Thick Skull</t>
  </si>
  <si>
    <t>Dodge, Block</t>
  </si>
  <si>
    <t>Dodge, Catch</t>
  </si>
  <si>
    <t>Dodge, Pass</t>
  </si>
  <si>
    <t>Block,  Pass</t>
  </si>
  <si>
    <t>Block,  Frenzy,  Jump Up</t>
  </si>
  <si>
    <t>Block,  Dauntless</t>
  </si>
  <si>
    <t>Loner, Claws, Disturbing Presence, Frenzy, Wild Animal</t>
  </si>
  <si>
    <t>Decay, Nurgle’s Rot</t>
  </si>
  <si>
    <t>Horns, Nurgle’s Rot, Regeneration</t>
  </si>
  <si>
    <t>Mighty Blow, Thick Skull, Throw Team-Mate, Bonehead</t>
  </si>
  <si>
    <t>Loner, Mighty Blow, Prehensile Tail, Wild Animal, Frenzy</t>
  </si>
  <si>
    <t>Regeneration,  Mighty Blow</t>
  </si>
  <si>
    <t>Hypnotic Gaze, Regeneration, Blood Lust</t>
  </si>
  <si>
    <t>Block,  Dodge,  Leap</t>
  </si>
  <si>
    <t>*Brick Far’th &amp; Grotty</t>
  </si>
  <si>
    <t>Chaos Pact 1</t>
  </si>
  <si>
    <t>Chaos Pact 2</t>
  </si>
  <si>
    <t>Chaos Pact 3</t>
  </si>
  <si>
    <t>Chaos Pact 4</t>
  </si>
  <si>
    <t>Chaos Pact 5</t>
  </si>
  <si>
    <t>Chaos Pact 6</t>
  </si>
  <si>
    <t>Chaos Pact 7</t>
  </si>
  <si>
    <t>Marauder</t>
  </si>
  <si>
    <t>Goblin Renegade</t>
  </si>
  <si>
    <t>Skaven Renegade</t>
  </si>
  <si>
    <t>Dark Elf Renegade</t>
  </si>
  <si>
    <t>Chaos Troll</t>
  </si>
  <si>
    <t>Chaos Ogre</t>
  </si>
  <si>
    <t>Slann Lineman</t>
  </si>
  <si>
    <t>Slann Catcher</t>
  </si>
  <si>
    <t>Slann Blitzer</t>
  </si>
  <si>
    <t>Underworld Goblin</t>
  </si>
  <si>
    <t>Underworld Skaven Lineman</t>
  </si>
  <si>
    <t>Underworld Skaven Thrower</t>
  </si>
  <si>
    <t>Underworld Skaven Blitzer</t>
  </si>
  <si>
    <t>Warpstone Troll</t>
  </si>
  <si>
    <t>Slann 1</t>
  </si>
  <si>
    <t>Slann 2</t>
  </si>
  <si>
    <t>Slann 3</t>
  </si>
  <si>
    <t>Slann 4</t>
  </si>
  <si>
    <t>Underworld 1</t>
  </si>
  <si>
    <t>Underworld 2</t>
  </si>
  <si>
    <t>Underworld 3</t>
  </si>
  <si>
    <t>Underworld 4</t>
  </si>
  <si>
    <t>Underworld 5</t>
  </si>
  <si>
    <t>Chaos Pact</t>
  </si>
  <si>
    <t>Slann</t>
  </si>
  <si>
    <t>Underworld</t>
  </si>
  <si>
    <t>General</t>
  </si>
  <si>
    <t>*Lottabottol</t>
  </si>
  <si>
    <t>*Quetzal Leap</t>
  </si>
  <si>
    <t>*Slibli</t>
  </si>
  <si>
    <t>Slann journeyman</t>
  </si>
  <si>
    <t>Underworld Skaven lineman</t>
  </si>
  <si>
    <t>*Fezglitch</t>
  </si>
  <si>
    <t>Underworld journeyman</t>
  </si>
  <si>
    <t>Undead Skeleton journeyman</t>
  </si>
  <si>
    <t>Skaven journeyman</t>
  </si>
  <si>
    <t>Wood Elf journeyman</t>
  </si>
  <si>
    <t>Thrall journeyman</t>
  </si>
  <si>
    <t>Undead Zombie journeyman</t>
  </si>
  <si>
    <t>Orc journeyman</t>
  </si>
  <si>
    <t>Snotling journeyman</t>
  </si>
  <si>
    <t>Nurgle journeyman</t>
  </si>
  <si>
    <t>Norse journeyman</t>
  </si>
  <si>
    <t>Necromantic Zombie journeyman</t>
  </si>
  <si>
    <t>Skink journeyman</t>
  </si>
  <si>
    <t>Khemri Skeleton journeyman</t>
  </si>
  <si>
    <t>Human journeyman</t>
  </si>
  <si>
    <t>High Elf journeyman</t>
  </si>
  <si>
    <t>Halfling journeyman</t>
  </si>
  <si>
    <t>Goblin journeyman</t>
  </si>
  <si>
    <t>Elf journeyman</t>
  </si>
  <si>
    <t>Dwarf journeyman</t>
  </si>
  <si>
    <t>Dark Elf journeyman</t>
  </si>
  <si>
    <t>Hobgoblin journeyman</t>
  </si>
  <si>
    <t>Chaos journeyman</t>
  </si>
  <si>
    <t>Amazon journeywoman</t>
  </si>
  <si>
    <t>Underworld 6</t>
  </si>
  <si>
    <t>Loner, Leap, Very Long Legs</t>
  </si>
  <si>
    <t>Slann 5</t>
  </si>
  <si>
    <t>Marauder journeyman</t>
  </si>
  <si>
    <t>Chaos Pact 8</t>
  </si>
  <si>
    <t>Animosity, Dodge, Right Stuff, Stunty</t>
  </si>
  <si>
    <t>Animosity</t>
  </si>
  <si>
    <t>Loner, Bone-head, Mighty Blow, Thick Skull, Throw Team-mate</t>
  </si>
  <si>
    <t>Leap, Very Long Legs</t>
  </si>
  <si>
    <t>Diving Catch, Leap, Very Long Legs</t>
  </si>
  <si>
    <t>Diving Tackle, Jump Up, Leap, Very Long Legs</t>
  </si>
  <si>
    <t>Loner, Bone-head, Mighty Blow, Thick Skull, Prehensile Tail</t>
  </si>
  <si>
    <t>Animosity, Pass, Sure Hands</t>
  </si>
  <si>
    <t>Animosity, Block</t>
  </si>
  <si>
    <t>z star 43</t>
  </si>
  <si>
    <t>*Bertha Bigfist</t>
  </si>
  <si>
    <t>Loner, Bone-head, Break Tackle, Dodge, Mighty Blow, Thick Skull, Throw Team-mate</t>
  </si>
  <si>
    <t>z star 44</t>
  </si>
  <si>
    <t>z star 45</t>
  </si>
  <si>
    <t>z star 46</t>
  </si>
  <si>
    <t>z star 47</t>
  </si>
  <si>
    <t>z star 48</t>
  </si>
  <si>
    <t>z star 49</t>
  </si>
  <si>
    <t>z star 50</t>
  </si>
  <si>
    <t>z star 51</t>
  </si>
  <si>
    <t>z star 52</t>
  </si>
  <si>
    <t>z star 53</t>
  </si>
  <si>
    <t>z star 54</t>
  </si>
  <si>
    <t>z star 55</t>
  </si>
  <si>
    <t>z star 56</t>
  </si>
  <si>
    <t>z star 57</t>
  </si>
  <si>
    <t>Loner, Dauntless, Side Step, Thick Skull</t>
  </si>
  <si>
    <t>Loner, Fend, Kick-off Return, Pass, Safe Throw, Sure Hands, Strong Arm</t>
  </si>
  <si>
    <t>Loner, Block, Jump Up, Pass Block, Regeneration, Secret Weapon, Side Step, Stab</t>
  </si>
  <si>
    <t>Loner, Diving Catch, Hail Mary Pass, Kick-off Return, Pass Block</t>
  </si>
  <si>
    <t>Loner, Ball &amp; Chain, Disturbing Presence, Foul Appearance, No Hands, Secret Weapon</t>
  </si>
  <si>
    <t>Loner, Block, Claw, Juggernaut</t>
  </si>
  <si>
    <t>Loner, Catch, Dodge, Regeneration, Nerves of Steel</t>
  </si>
  <si>
    <t>Loner, Accurate, Dump Off, Nerves of Steel, Pass, Regeneration, Sure Hands</t>
  </si>
  <si>
    <t>Loner, Catch, Diving Catch, Dodge, Sprint</t>
  </si>
  <si>
    <t>Loner, Catch, Diving Tackle, Jump Up, Leap, Pass Block, Shadowing, Very Long Legs</t>
  </si>
  <si>
    <t>Loner, Dauntless, Regeneration, Thick Skull</t>
  </si>
  <si>
    <t>Loner, Catch, Diving Catch, Fend, Kick-off Return, Leap, Nerves of Steel, Very Long Legs</t>
  </si>
  <si>
    <t>Loner, Dodge, Frenzy, Jump Up, Juggernaut, Leap</t>
  </si>
  <si>
    <t>*Dolfar Longstride</t>
  </si>
  <si>
    <t>*Glart Smashrib Jr.</t>
  </si>
  <si>
    <t>*Humerus Carpal</t>
  </si>
  <si>
    <t>*Ithaca Benoin</t>
  </si>
  <si>
    <t>*J Earlice</t>
  </si>
  <si>
    <t>*LottaBottol</t>
  </si>
  <si>
    <t>*Mad Max</t>
  </si>
  <si>
    <t>*Roxanna Darknail</t>
  </si>
  <si>
    <t>*Sinnedbad</t>
  </si>
  <si>
    <t>*Soaren Hightower</t>
  </si>
  <si>
    <t>*Willow Rosebark</t>
  </si>
  <si>
    <t xml:space="preserve"> MA</t>
  </si>
  <si>
    <t xml:space="preserve"> +AV </t>
  </si>
  <si>
    <t xml:space="preserve"> +AG </t>
  </si>
  <si>
    <t xml:space="preserve"> +MA </t>
  </si>
  <si>
    <t xml:space="preserve"> +ST </t>
  </si>
  <si>
    <t>5 6</t>
  </si>
  <si>
    <t>5 2</t>
  </si>
  <si>
    <t>2 3</t>
  </si>
  <si>
    <t>9 7</t>
  </si>
  <si>
    <t>Loner, Regeneration, Thick Skull</t>
  </si>
  <si>
    <t>Loner, Frenzy, Thick Skull, Horns, Mighty Blow</t>
  </si>
  <si>
    <t>Loner, Bone-h., M.B., Strong Arm, Nerves of St., Thick Sk., T. T.-M. -- Loner, Dodge, Right St., Stunty</t>
  </si>
  <si>
    <t>Catch,  Dodge, Sprint</t>
  </si>
  <si>
    <t>Regeneration, Decay</t>
  </si>
  <si>
    <t>Mght.B, Stand Firm, Strong Arm, Take Root, Thick Skull, Throw Team-Mate</t>
  </si>
  <si>
    <t>Bombardier, Dodge, Secret Weapon, Stunty</t>
  </si>
  <si>
    <t>Chainsaw, Secret, Weapon, Stunty</t>
  </si>
  <si>
    <t>Dodge, Leap, Stunty, Very Long Legs</t>
  </si>
  <si>
    <t>Loner, Br.Tckl, Dirty P., Juggernaut, Mght.B., No Hands, Secret Weapon, Stand Firm</t>
  </si>
  <si>
    <t>z Star 02</t>
  </si>
  <si>
    <t>Loner, Accurate, Bombardier, Dodge, Right Stuff, Secret Weapon, Stunty</t>
  </si>
  <si>
    <t>Loner, Accurate, Block, Bombardier, Secret Weapon, Thick Skull</t>
  </si>
  <si>
    <t>Loner, Regeneration, Block, Side Step, Hypnotic Gaze</t>
  </si>
  <si>
    <t>*Crazy Igor</t>
  </si>
  <si>
    <t>Loner, Dauntless, Regeneration, Thick Skull (can bitten like a thrall)</t>
  </si>
  <si>
    <t>z star 58</t>
  </si>
  <si>
    <t>Loner, Block, Chainsaw, Secret Weapon, Thick Skull</t>
  </si>
  <si>
    <t>Loner, Thick Skull, Block, Multiple Block, Frenzy, Dauntless</t>
  </si>
  <si>
    <t>Loner, Chainsaw, Regeneration, Secret Weapon, Side Step</t>
  </si>
  <si>
    <t>Loner, Chainsaw, Secret Weapon, Stand Firm</t>
  </si>
  <si>
    <t>Loner, Claws, Disturbing Presence, Frenzy, Regeneration, Thick Skull</t>
  </si>
  <si>
    <t>*Lewdgrip Whiparm</t>
  </si>
  <si>
    <t>Loner, Pass, Strong Arm, Sure Hands, Tentacles</t>
  </si>
  <si>
    <t>z star 59</t>
  </si>
  <si>
    <t>Loner, Chainsaw, Secret Weapon</t>
  </si>
  <si>
    <t>Loner, Block, Dodge, Chainsaw, Secret Weapon, Stunty</t>
  </si>
  <si>
    <t>Loner, D.Player, Dodge, Leap, R.Stuff, Very L.Legs, Sprint, Stunty, S.Feet</t>
  </si>
  <si>
    <t>Made by   Casper Hansen</t>
  </si>
  <si>
    <t>edit &amp; translate by Slauz</t>
  </si>
  <si>
    <t>Nome giocatore</t>
  </si>
  <si>
    <t>Ruolo</t>
  </si>
  <si>
    <t>FO</t>
  </si>
  <si>
    <t>VA</t>
  </si>
  <si>
    <t>Abilità di partenza</t>
  </si>
  <si>
    <t>Avanzamenti</t>
  </si>
  <si>
    <t>Valore</t>
  </si>
  <si>
    <t>APOTECARIO</t>
  </si>
  <si>
    <t>RAZZA</t>
  </si>
  <si>
    <t>NOME TEAM</t>
  </si>
  <si>
    <t>VALORE TEAM</t>
  </si>
  <si>
    <t>TESORERIA</t>
  </si>
  <si>
    <t>ALLENATORE</t>
  </si>
  <si>
    <t>C</t>
  </si>
  <si>
    <t>Avanzamento 1</t>
  </si>
  <si>
    <t>Avanzamento 2</t>
  </si>
  <si>
    <t>Avanzamento 3</t>
  </si>
  <si>
    <t>Avanzamento 4</t>
  </si>
  <si>
    <t>Avanzamento 5</t>
  </si>
  <si>
    <t>Avanzamento 6</t>
  </si>
  <si>
    <t>Avanzamenti custom</t>
  </si>
  <si>
    <t>VALORE DEI GIOCATORI DISPONIBILI:</t>
  </si>
  <si>
    <t>VALORE DEGLI EXTRA:</t>
  </si>
  <si>
    <t>mod. val.</t>
  </si>
  <si>
    <t>Incassi</t>
  </si>
  <si>
    <t>Spettatori</t>
  </si>
  <si>
    <t>Note</t>
  </si>
  <si>
    <t>Avversari</t>
  </si>
  <si>
    <t>statistiche</t>
  </si>
  <si>
    <t>Media</t>
  </si>
  <si>
    <t>spet</t>
  </si>
  <si>
    <t>Inizia scegliendo la razza della squadra dal menù a tendina.</t>
  </si>
  <si>
    <t>La colonna "C" indica il numero degli infortuni cronici.</t>
  </si>
  <si>
    <t>Le celle blu (chiaro o scuro) sono le uniche che si possono modificare.</t>
  </si>
  <si>
    <t>Quando si seleziona un giocatore, seguiranno tutte le informazioni per lo specifico ruolo - le caratteristiche di MO, AG, FO e VA, le skill e il prezzo verranno valorizzati automaticamente. Vale anche per gli Star player.</t>
  </si>
  <si>
    <t>MO</t>
  </si>
  <si>
    <t>infortuni stat    MO FO AG VA</t>
  </si>
  <si>
    <t>Nome team, nome giocatore e allenatore non richiedono spiegazioni.E' possibile anche cambiare il numero del roster per ogni giocatore.</t>
  </si>
  <si>
    <t xml:space="preserve">La colonna blu scuro "M" indica i "miss next match" (salta la prossima partita) - scrivi "M" o qualsiasi altra cosa. Inserendo un valore in questa colonna porterai il valore del giocatore a 0 per il prossimo incontro. Quindi il suo valore non sarà sommato al valore totale della squadra. Cancellando la "M" dalla colonna il valore del giocatore tornerà alla normalità. </t>
  </si>
  <si>
    <t>latest update: 11th December 2008 - edit e traduzione 6 ottobre 2010</t>
  </si>
  <si>
    <t>Nelle celle re-roll, fan factor, assistenti allenatore, cheerleader e apotecario possono essere inseriti valori numerici - e si: si può avere un solo apotecario e quindi va inserito semplicemente "1"</t>
  </si>
  <si>
    <t>RE-ROLL</t>
  </si>
  <si>
    <t>CHEERLEADER</t>
  </si>
  <si>
    <t>ASSISTENTI ALL.</t>
  </si>
  <si>
    <t>Quando si cambiano i risultati di un giocatore (numero di TD, casualties, etc) gli SPP verranno ricalcolati. La colonna "kills" di un blu leggermente più scuro non viene usata in questo calcolo - questa cella è serve solo per il divertimento di tenere traccia di quante uccisioni sono state fatte durante le casualties.</t>
  </si>
  <si>
    <t>La piccola colonna a destra degli avanzamenti mostra appunto il numero di avanzamenti disponibili in base al totale degli SPP.</t>
  </si>
  <si>
    <t xml:space="preserve">Le quattro piccole colonne, di un blu leggermente più scuro, chiamate MO, AG, FO e VA servono i decrementi di caratteristica. Se un giocatore perde un punto di forza inserisci -1 nella colonna FO e la caratteristica del giocatore verrà aggiornata. Il sistema non tiene conto che una caratteristica non può avere più di due incrementi o che non può scendere sotto 1. Non è possibile modificare le caratteristiche degli Star player (un sistema per fare in modo che le doppie stat di Brick Far'th &amp; Grotty funzionino).. </t>
  </si>
  <si>
    <t>Si può inserire un modificatore di valore per ogni giocatore. Il valor va inserito in migliaia. Nella colonna successiva si possono inserire SPP aggiuntivi.</t>
  </si>
  <si>
    <t>A destra si possono scegliere gli avanzamenti dei giocatori. Il valore verrà aggiornato di conseguenza, così come le caratteristiche se incrementate. In fondo c'è inoltre una cella per inserire un avanzamento manualmente (ma questa cella non modificherà il valore del giocatore).</t>
  </si>
  <si>
    <t>La cella "tesoreria" gestisce le migliaia (i tre "0" sono presenti nella cella a fianco).</t>
  </si>
  <si>
    <t>Dopo è possibile aggiungere giocatori al roster - il menù a tendina sotto "Ruolo" darà una lista dei giocatori che si potranno ingaggiare in base alla razza scelta. Anche il costo dei re-roll viene modificato in base alla razza scelta, così come se sarà disponibile o meno l'apotecario.</t>
  </si>
  <si>
    <t>Corretto l'avanzamento della Bestia di Nurgle: prima la MUTAZIONE era trattata come normale, ora è trattata come doppio.</t>
  </si>
  <si>
    <t>Corretto il valore di base del Flesh Golem: prima 100.000 ora 110.000.</t>
  </si>
  <si>
    <t>Corretto il problema col marauder journeyman che non valorizzava la skill loner.</t>
  </si>
  <si>
    <t>Edit e traduzione</t>
  </si>
  <si>
    <t>Parzialmente tradotto la prima schermata in italiano. Aggiunti commenti alle celle. Tradotta questa pagina.</t>
  </si>
  <si>
    <t>Anche qui: i dati vanno inseriti nelle celle di colore blu.</t>
  </si>
  <si>
    <t>I risultati di TD, BH, SI e kills vanno intesi che il primo numero inserito riguarda il tuo score mentre il secondo quello del tuo avversario. Quindi 2-1 significa che hai vinto, mentre 1-2 significa che hai perso.</t>
  </si>
  <si>
    <t>Quando il valori dei TD vengono inseriti il foglio riconosce l'esito del match (vinto/perso/pareggiato) e aggiorna le statistiche.</t>
  </si>
  <si>
    <t>v 6.0.1i</t>
  </si>
  <si>
    <t>An Dram Buidheach</t>
  </si>
  <si>
    <t>Roberto</t>
  </si>
  <si>
    <t>Aztur Vecchia Romagna</t>
  </si>
  <si>
    <t>Thoradur Biancosarti</t>
  </si>
  <si>
    <t>Tybgar Tequila</t>
  </si>
  <si>
    <t>Gladain Slivovitz</t>
  </si>
  <si>
    <t>Malim Glenmorangie</t>
  </si>
  <si>
    <t>Drorin Centerbe</t>
  </si>
  <si>
    <t>Nayr Lagavulin</t>
  </si>
  <si>
    <t>Thoralak Caol Ila</t>
  </si>
  <si>
    <t>Dwallo Sambuca</t>
  </si>
  <si>
    <t>Faern Talisker II</t>
  </si>
  <si>
    <t>Elbar Maccallan II</t>
  </si>
  <si>
    <t>Oin Cragganmore</t>
  </si>
  <si>
    <t>Glenar Grant</t>
  </si>
  <si>
    <t>Wharlum Chivas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</si>
</sst>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k"/>
  </numFmts>
  <fonts count="33" x14ac:knownFonts="1">
    <font>
      <sz val="10"/>
      <name val="Arial"/>
    </font>
    <font>
      <sz val="10"/>
      <name val="Arial"/>
    </font>
    <font>
      <sz val="8"/>
      <name val="Arial"/>
      <family val="2"/>
    </font>
    <font>
      <sz val="6"/>
      <name val="Arial"/>
      <family val="2"/>
    </font>
    <font>
      <sz val="7"/>
      <name val="Arial"/>
      <family val="2"/>
    </font>
    <font>
      <b/>
      <sz val="8"/>
      <name val="Arial"/>
      <family val="2"/>
    </font>
    <font>
      <b/>
      <sz val="10"/>
      <name val="Arial"/>
      <family val="2"/>
    </font>
    <font>
      <sz val="10"/>
      <name val="Arial"/>
      <family val="2"/>
    </font>
    <font>
      <sz val="9"/>
      <name val="Arial"/>
      <family val="2"/>
    </font>
    <font>
      <u/>
      <sz val="10"/>
      <color indexed="12"/>
      <name val="Arial"/>
    </font>
    <font>
      <sz val="6"/>
      <color indexed="23"/>
      <name val="Arial"/>
      <family val="2"/>
    </font>
    <font>
      <b/>
      <sz val="7"/>
      <color indexed="16"/>
      <name val="Arial"/>
      <family val="2"/>
    </font>
    <font>
      <sz val="6.5"/>
      <name val="Arial"/>
      <family val="2"/>
    </font>
    <font>
      <sz val="7"/>
      <color indexed="63"/>
      <name val="Arial"/>
      <family val="2"/>
    </font>
    <font>
      <sz val="6"/>
      <color indexed="63"/>
      <name val="Arial"/>
      <family val="2"/>
    </font>
    <font>
      <sz val="1"/>
      <name val="Arial"/>
      <family val="2"/>
    </font>
    <font>
      <sz val="8"/>
      <color indexed="63"/>
      <name val="Arial"/>
      <family val="2"/>
    </font>
    <font>
      <b/>
      <sz val="12"/>
      <name val="Arial"/>
      <family val="2"/>
    </font>
    <font>
      <sz val="9"/>
      <color indexed="9"/>
      <name val="Arial"/>
      <family val="2"/>
    </font>
    <font>
      <sz val="7"/>
      <color indexed="9"/>
      <name val="Arial"/>
      <family val="2"/>
    </font>
    <font>
      <sz val="7"/>
      <color indexed="23"/>
      <name val="Arial"/>
      <family val="2"/>
    </font>
    <font>
      <sz val="9"/>
      <color indexed="47"/>
      <name val="Arial"/>
      <family val="2"/>
    </font>
    <font>
      <sz val="9"/>
      <color indexed="19"/>
      <name val="Arial"/>
      <family val="2"/>
    </font>
    <font>
      <sz val="9"/>
      <color indexed="60"/>
      <name val="Arial"/>
      <family val="2"/>
    </font>
    <font>
      <sz val="8"/>
      <name val="Arial"/>
    </font>
    <font>
      <sz val="7"/>
      <color indexed="55"/>
      <name val="Arial"/>
      <family val="2"/>
    </font>
    <font>
      <sz val="6.3"/>
      <name val="Arial"/>
      <family val="2"/>
    </font>
    <font>
      <sz val="7"/>
      <color indexed="47"/>
      <name val="Arial"/>
      <family val="2"/>
    </font>
    <font>
      <sz val="6.5"/>
      <color indexed="63"/>
      <name val="Arial"/>
      <family val="2"/>
    </font>
    <font>
      <i/>
      <sz val="7"/>
      <color indexed="23"/>
      <name val="Arial"/>
      <family val="2"/>
    </font>
    <font>
      <sz val="8"/>
      <color indexed="81"/>
      <name val="Tahoma"/>
      <charset val="1"/>
    </font>
    <font>
      <b/>
      <sz val="8"/>
      <color indexed="81"/>
      <name val="Tahoma"/>
      <charset val="1"/>
    </font>
    <font>
      <sz val="8"/>
      <color indexed="81"/>
      <name val="Tahoma"/>
      <family val="2"/>
    </font>
  </fonts>
  <fills count="10">
    <fill>
      <patternFill patternType="none"/>
    </fill>
    <fill>
      <patternFill patternType="gray125"/>
    </fill>
    <fill>
      <patternFill patternType="solid">
        <fgColor indexed="15"/>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61"/>
        <bgColor indexed="64"/>
      </patternFill>
    </fill>
    <fill>
      <patternFill patternType="solid">
        <fgColor indexed="44"/>
        <bgColor indexed="64"/>
      </patternFill>
    </fill>
    <fill>
      <patternFill patternType="solid">
        <fgColor indexed="41"/>
        <bgColor indexed="64"/>
      </patternFill>
    </fill>
  </fills>
  <borders count="55">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352">
    <xf numFmtId="0" fontId="0" fillId="0" borderId="0" xfId="0"/>
    <xf numFmtId="0" fontId="8" fillId="2" borderId="1"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right" vertical="center" wrapText="1"/>
      <protection locked="0"/>
    </xf>
    <xf numFmtId="0" fontId="2" fillId="3" borderId="0" xfId="0" applyFont="1" applyFill="1" applyBorder="1" applyAlignment="1" applyProtection="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center" vertical="center" shrinkToFit="1"/>
      <protection hidden="1"/>
    </xf>
    <xf numFmtId="0" fontId="2" fillId="3" borderId="0" xfId="0" applyNumberFormat="1" applyFont="1" applyFill="1" applyBorder="1" applyAlignment="1" applyProtection="1">
      <alignment vertical="center"/>
      <protection hidden="1"/>
    </xf>
    <xf numFmtId="0" fontId="2" fillId="0" borderId="3" xfId="0" applyFont="1" applyFill="1" applyBorder="1" applyAlignment="1" applyProtection="1">
      <alignment horizontal="center" vertical="center" shrinkToFit="1"/>
      <protection hidden="1"/>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5" fillId="4" borderId="3" xfId="0" applyFont="1" applyFill="1" applyBorder="1" applyAlignment="1" applyProtection="1">
      <alignment horizontal="center" vertical="center"/>
      <protection hidden="1"/>
    </xf>
    <xf numFmtId="0" fontId="10" fillId="0" borderId="7" xfId="0" applyFont="1" applyFill="1" applyBorder="1" applyAlignment="1" applyProtection="1">
      <alignment horizontal="center" vertical="center"/>
      <protection hidden="1"/>
    </xf>
    <xf numFmtId="0" fontId="2" fillId="5" borderId="8" xfId="0" applyFont="1" applyFill="1" applyBorder="1" applyAlignment="1" applyProtection="1">
      <alignment vertical="center"/>
      <protection hidden="1"/>
    </xf>
    <xf numFmtId="0" fontId="2" fillId="5" borderId="9" xfId="0" applyFont="1" applyFill="1" applyBorder="1" applyAlignment="1" applyProtection="1">
      <alignment horizontal="right" vertical="center"/>
      <protection hidden="1"/>
    </xf>
    <xf numFmtId="3" fontId="4" fillId="5" borderId="10" xfId="0" applyNumberFormat="1" applyFont="1" applyFill="1" applyBorder="1" applyAlignment="1" applyProtection="1">
      <alignment vertical="center"/>
      <protection hidden="1"/>
    </xf>
    <xf numFmtId="0" fontId="2" fillId="5" borderId="1" xfId="0" applyFont="1" applyFill="1" applyBorder="1" applyAlignment="1" applyProtection="1">
      <alignment horizontal="right" vertical="center"/>
      <protection hidden="1"/>
    </xf>
    <xf numFmtId="0" fontId="4" fillId="5"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3"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xf>
    <xf numFmtId="0" fontId="2" fillId="0" borderId="0" xfId="0" applyFont="1" applyFill="1" applyBorder="1" applyAlignment="1" applyProtection="1"/>
    <xf numFmtId="0" fontId="0" fillId="0" borderId="0" xfId="0" applyProtection="1"/>
    <xf numFmtId="0" fontId="2" fillId="4"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3" borderId="0" xfId="0" applyNumberFormat="1" applyFont="1" applyFill="1" applyBorder="1" applyAlignment="1" applyProtection="1">
      <alignment vertical="center"/>
    </xf>
    <xf numFmtId="0" fontId="3" fillId="0" borderId="0" xfId="0" applyFont="1" applyAlignment="1" applyProtection="1">
      <alignment vertical="center" shrinkToFit="1"/>
    </xf>
    <xf numFmtId="0" fontId="0" fillId="0" borderId="0" xfId="0" applyAlignment="1" applyProtection="1">
      <alignment horizontal="left"/>
    </xf>
    <xf numFmtId="0" fontId="2" fillId="0" borderId="0" xfId="0" applyNumberFormat="1" applyFont="1" applyFill="1" applyBorder="1" applyAlignment="1" applyProtection="1">
      <alignment vertical="center"/>
      <protection locked="0"/>
    </xf>
    <xf numFmtId="0" fontId="0" fillId="0" borderId="0" xfId="0"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Alignment="1" applyProtection="1">
      <alignment vertical="center" wrapText="1"/>
    </xf>
    <xf numFmtId="3" fontId="3" fillId="0" borderId="0" xfId="0" applyNumberFormat="1" applyFont="1" applyAlignment="1" applyProtection="1">
      <alignment horizontal="right" vertical="center"/>
    </xf>
    <xf numFmtId="3" fontId="2" fillId="0" borderId="0" xfId="0" applyNumberFormat="1" applyFont="1" applyAlignment="1" applyProtection="1">
      <alignment horizontal="center" vertical="center"/>
    </xf>
    <xf numFmtId="3" fontId="0" fillId="0" borderId="0" xfId="0" applyNumberFormat="1" applyAlignment="1" applyProtection="1">
      <alignment horizontal="center" vertical="center"/>
    </xf>
    <xf numFmtId="0" fontId="3" fillId="0" borderId="0" xfId="0" applyFont="1" applyAlignment="1" applyProtection="1">
      <alignment vertical="center"/>
    </xf>
    <xf numFmtId="3" fontId="0" fillId="0" borderId="0" xfId="0" applyNumberFormat="1" applyAlignment="1" applyProtection="1">
      <alignment horizontal="right" vertical="center"/>
    </xf>
    <xf numFmtId="0" fontId="2" fillId="3" borderId="0" xfId="0" applyFont="1" applyFill="1" applyBorder="1" applyAlignment="1" applyProtection="1"/>
    <xf numFmtId="0" fontId="2" fillId="3" borderId="0" xfId="0" applyFont="1" applyFill="1" applyBorder="1" applyAlignment="1" applyProtection="1">
      <alignment horizontal="center" vertical="center" shrinkToFit="1"/>
    </xf>
    <xf numFmtId="0" fontId="7" fillId="0" borderId="0" xfId="0" applyFont="1" applyAlignment="1" applyProtection="1">
      <alignment horizontal="center" shrinkToFit="1"/>
    </xf>
    <xf numFmtId="0" fontId="0" fillId="0" borderId="0" xfId="0" applyNumberFormat="1" applyProtection="1"/>
    <xf numFmtId="0" fontId="2" fillId="5" borderId="4" xfId="0" applyFont="1" applyFill="1" applyBorder="1" applyAlignment="1" applyProtection="1">
      <alignment horizontal="right" vertical="center" shrinkToFit="1"/>
      <protection hidden="1"/>
    </xf>
    <xf numFmtId="0" fontId="8" fillId="6" borderId="11" xfId="0" applyFont="1" applyFill="1" applyBorder="1" applyAlignment="1" applyProtection="1">
      <alignment horizontal="center" vertical="center"/>
      <protection hidden="1"/>
    </xf>
    <xf numFmtId="0" fontId="4" fillId="6" borderId="8" xfId="0" applyFont="1" applyFill="1" applyBorder="1" applyAlignment="1" applyProtection="1">
      <alignment horizontal="center" vertical="center"/>
      <protection hidden="1"/>
    </xf>
    <xf numFmtId="0" fontId="4" fillId="6" borderId="12" xfId="0" applyFont="1" applyFill="1" applyBorder="1" applyAlignment="1" applyProtection="1">
      <alignment horizontal="right" vertical="center"/>
      <protection hidden="1"/>
    </xf>
    <xf numFmtId="0" fontId="7" fillId="3" borderId="0" xfId="0" applyFont="1" applyFill="1" applyBorder="1" applyAlignment="1" applyProtection="1">
      <alignment horizontal="right" vertical="center"/>
      <protection hidden="1"/>
    </xf>
    <xf numFmtId="49" fontId="7" fillId="3" borderId="0" xfId="0" applyNumberFormat="1" applyFont="1" applyFill="1" applyBorder="1" applyAlignment="1" applyProtection="1">
      <alignment horizontal="left" vertical="center"/>
      <protection hidden="1"/>
    </xf>
    <xf numFmtId="0" fontId="7" fillId="3" borderId="13"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5" fillId="2" borderId="4" xfId="0" applyFont="1" applyFill="1" applyBorder="1" applyAlignment="1" applyProtection="1">
      <alignment vertical="center" shrinkToFit="1"/>
      <protection locked="0"/>
    </xf>
    <xf numFmtId="0" fontId="0" fillId="0" borderId="0" xfId="0" applyProtection="1">
      <protection hidden="1"/>
    </xf>
    <xf numFmtId="49" fontId="8" fillId="3" borderId="0" xfId="0" applyNumberFormat="1"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protection hidden="1"/>
    </xf>
    <xf numFmtId="0" fontId="0" fillId="0" borderId="0" xfId="0" applyBorder="1" applyProtection="1">
      <protection hidden="1"/>
    </xf>
    <xf numFmtId="0" fontId="14" fillId="5" borderId="12" xfId="0" applyFont="1" applyFill="1" applyBorder="1" applyAlignment="1" applyProtection="1">
      <protection hidden="1"/>
    </xf>
    <xf numFmtId="0" fontId="16" fillId="5" borderId="14" xfId="0" applyFont="1" applyFill="1" applyBorder="1" applyAlignment="1" applyProtection="1">
      <alignment vertical="center"/>
      <protection hidden="1"/>
    </xf>
    <xf numFmtId="0" fontId="15" fillId="0" borderId="0" xfId="0" applyFont="1" applyProtection="1">
      <protection hidden="1"/>
    </xf>
    <xf numFmtId="0" fontId="7"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protection hidden="1"/>
    </xf>
    <xf numFmtId="0" fontId="8" fillId="3" borderId="13" xfId="0" applyFont="1" applyFill="1" applyBorder="1" applyAlignment="1" applyProtection="1">
      <alignment vertical="center"/>
      <protection hidden="1"/>
    </xf>
    <xf numFmtId="0" fontId="4" fillId="3" borderId="13"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7" fillId="4" borderId="10" xfId="0" applyFont="1" applyFill="1" applyBorder="1" applyAlignment="1" applyProtection="1">
      <alignment horizontal="right" vertical="center"/>
      <protection hidden="1"/>
    </xf>
    <xf numFmtId="0" fontId="7" fillId="4" borderId="10" xfId="0" applyFont="1" applyFill="1" applyBorder="1" applyAlignment="1" applyProtection="1">
      <alignment horizontal="center" vertical="center"/>
      <protection hidden="1"/>
    </xf>
    <xf numFmtId="0" fontId="7" fillId="4" borderId="10" xfId="0" applyFont="1" applyFill="1" applyBorder="1" applyAlignment="1" applyProtection="1">
      <alignment horizontal="left" vertical="center"/>
      <protection hidden="1"/>
    </xf>
    <xf numFmtId="0" fontId="7" fillId="4" borderId="15" xfId="0" applyFont="1" applyFill="1" applyBorder="1" applyAlignment="1" applyProtection="1">
      <alignment horizontal="right" vertical="center"/>
      <protection hidden="1"/>
    </xf>
    <xf numFmtId="49" fontId="8" fillId="6" borderId="1" xfId="0" applyNumberFormat="1" applyFont="1" applyFill="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0" fontId="0" fillId="3" borderId="0" xfId="0" applyFill="1" applyProtection="1">
      <protection hidden="1"/>
    </xf>
    <xf numFmtId="0" fontId="15" fillId="3" borderId="0" xfId="0" applyFont="1" applyFill="1" applyProtection="1">
      <protection hidden="1"/>
    </xf>
    <xf numFmtId="0" fontId="8" fillId="3" borderId="0" xfId="0" applyFont="1" applyFill="1" applyBorder="1" applyAlignment="1" applyProtection="1">
      <alignment horizontal="right" vertical="center" wrapText="1"/>
      <protection hidden="1"/>
    </xf>
    <xf numFmtId="0" fontId="0" fillId="3" borderId="0" xfId="0" applyFill="1" applyAlignment="1" applyProtection="1">
      <alignment horizontal="justify" vertical="center" wrapText="1" shrinkToFit="1"/>
      <protection hidden="1"/>
    </xf>
    <xf numFmtId="0" fontId="17" fillId="5" borderId="16" xfId="0" applyFont="1" applyFill="1" applyBorder="1" applyAlignment="1" applyProtection="1">
      <alignment horizontal="justify" vertical="center" wrapText="1"/>
      <protection hidden="1"/>
    </xf>
    <xf numFmtId="0" fontId="0" fillId="6" borderId="17" xfId="0" applyFill="1" applyBorder="1" applyAlignment="1" applyProtection="1">
      <alignment horizontal="justify" vertical="center" wrapText="1" shrinkToFit="1"/>
      <protection hidden="1"/>
    </xf>
    <xf numFmtId="0" fontId="0" fillId="6" borderId="18" xfId="0" applyFill="1" applyBorder="1" applyAlignment="1" applyProtection="1">
      <alignment horizontal="justify" vertical="center" wrapText="1" shrinkToFit="1"/>
      <protection hidden="1"/>
    </xf>
    <xf numFmtId="0" fontId="17" fillId="5" borderId="16" xfId="0" applyFont="1" applyFill="1" applyBorder="1" applyAlignment="1" applyProtection="1">
      <alignment horizontal="justify" vertical="center" wrapText="1" shrinkToFit="1"/>
      <protection hidden="1"/>
    </xf>
    <xf numFmtId="0" fontId="14" fillId="5" borderId="14" xfId="0" applyFont="1" applyFill="1" applyBorder="1" applyAlignment="1" applyProtection="1">
      <alignment horizontal="center" vertical="center"/>
      <protection hidden="1"/>
    </xf>
    <xf numFmtId="0" fontId="16" fillId="5" borderId="14"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shrinkToFit="1"/>
      <protection hidden="1"/>
    </xf>
    <xf numFmtId="0" fontId="7" fillId="6" borderId="20" xfId="0" applyFont="1" applyFill="1" applyBorder="1" applyAlignment="1" applyProtection="1">
      <alignment horizontal="center" vertical="top" shrinkToFit="1"/>
      <protection hidden="1"/>
    </xf>
    <xf numFmtId="0" fontId="7" fillId="3" borderId="0" xfId="0" applyFont="1" applyFill="1" applyBorder="1" applyAlignment="1" applyProtection="1">
      <alignment vertical="center" shrinkToFit="1"/>
      <protection hidden="1"/>
    </xf>
    <xf numFmtId="0" fontId="8" fillId="2" borderId="21" xfId="0" applyFont="1" applyFill="1" applyBorder="1" applyAlignment="1" applyProtection="1">
      <alignment vertical="center" shrinkToFit="1"/>
      <protection locked="0"/>
    </xf>
    <xf numFmtId="0" fontId="0" fillId="0" borderId="0" xfId="0" applyAlignment="1" applyProtection="1">
      <alignment shrinkToFit="1"/>
      <protection hidden="1"/>
    </xf>
    <xf numFmtId="0" fontId="6" fillId="7" borderId="10" xfId="0" applyFont="1" applyFill="1" applyBorder="1" applyAlignment="1" applyProtection="1">
      <alignment horizontal="center" vertical="center"/>
      <protection hidden="1"/>
    </xf>
    <xf numFmtId="0" fontId="6" fillId="7" borderId="22" xfId="0" applyFont="1" applyFill="1" applyBorder="1" applyAlignment="1" applyProtection="1">
      <alignment horizontal="center" vertical="center" shrinkToFit="1"/>
      <protection hidden="1"/>
    </xf>
    <xf numFmtId="0" fontId="6" fillId="7" borderId="10" xfId="0" applyFont="1" applyFill="1" applyBorder="1" applyAlignment="1" applyProtection="1">
      <alignment horizontal="right" vertical="center"/>
      <protection hidden="1"/>
    </xf>
    <xf numFmtId="0" fontId="6" fillId="7" borderId="10" xfId="0" applyFont="1" applyFill="1" applyBorder="1" applyAlignment="1" applyProtection="1">
      <alignment horizontal="left" vertical="center"/>
      <protection hidden="1"/>
    </xf>
    <xf numFmtId="0" fontId="6" fillId="0" borderId="0" xfId="0" applyFont="1" applyProtection="1">
      <protection hidden="1"/>
    </xf>
    <xf numFmtId="0" fontId="18" fillId="3" borderId="23" xfId="0" applyFont="1" applyFill="1" applyBorder="1" applyAlignment="1" applyProtection="1">
      <alignment horizontal="center" vertical="center" wrapText="1"/>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vertical="center" wrapText="1"/>
      <protection hidden="1"/>
    </xf>
    <xf numFmtId="0" fontId="0" fillId="3" borderId="0" xfId="0" applyFill="1" applyBorder="1" applyProtection="1">
      <protection hidden="1"/>
    </xf>
    <xf numFmtId="9" fontId="4" fillId="3" borderId="8" xfId="0" applyNumberFormat="1" applyFont="1" applyFill="1" applyBorder="1" applyAlignment="1" applyProtection="1">
      <alignment horizontal="center" vertical="center"/>
      <protection hidden="1"/>
    </xf>
    <xf numFmtId="0" fontId="19" fillId="3" borderId="23"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0" borderId="24" xfId="0" applyFont="1" applyBorder="1" applyProtection="1">
      <protection hidden="1"/>
    </xf>
    <xf numFmtId="0" fontId="7" fillId="6" borderId="25" xfId="0" applyFont="1" applyFill="1" applyBorder="1" applyAlignment="1" applyProtection="1">
      <alignment vertical="center" shrinkToFit="1"/>
      <protection hidden="1"/>
    </xf>
    <xf numFmtId="49" fontId="7" fillId="4" borderId="26" xfId="0" applyNumberFormat="1" applyFont="1" applyFill="1" applyBorder="1" applyAlignment="1" applyProtection="1">
      <alignment horizontal="left" vertical="center"/>
      <protection hidden="1"/>
    </xf>
    <xf numFmtId="49" fontId="8" fillId="6" borderId="27" xfId="0" applyNumberFormat="1" applyFont="1" applyFill="1" applyBorder="1" applyAlignment="1" applyProtection="1">
      <alignment horizontal="left" vertical="center"/>
      <protection hidden="1"/>
    </xf>
    <xf numFmtId="49" fontId="4" fillId="6" borderId="28" xfId="0" applyNumberFormat="1" applyFont="1" applyFill="1" applyBorder="1" applyAlignment="1" applyProtection="1">
      <alignment horizontal="left" vertical="center"/>
      <protection hidden="1"/>
    </xf>
    <xf numFmtId="0" fontId="16" fillId="5" borderId="4" xfId="0" applyFont="1" applyFill="1" applyBorder="1" applyAlignment="1" applyProtection="1">
      <alignment vertical="center"/>
      <protection hidden="1"/>
    </xf>
    <xf numFmtId="0" fontId="13" fillId="5" borderId="14" xfId="0" applyFont="1" applyFill="1" applyBorder="1" applyAlignment="1" applyProtection="1">
      <alignment horizontal="left" vertical="center"/>
      <protection hidden="1"/>
    </xf>
    <xf numFmtId="0" fontId="13" fillId="5" borderId="14" xfId="0" applyFont="1" applyFill="1" applyBorder="1" applyAlignment="1" applyProtection="1">
      <alignment horizontal="right" vertical="center"/>
      <protection hidden="1"/>
    </xf>
    <xf numFmtId="0" fontId="11" fillId="8" borderId="29" xfId="0" applyFont="1" applyFill="1" applyBorder="1" applyAlignment="1" applyProtection="1">
      <alignment horizontal="center" vertical="center"/>
      <protection locked="0"/>
    </xf>
    <xf numFmtId="0" fontId="3" fillId="9" borderId="4" xfId="0" applyNumberFormat="1" applyFont="1" applyFill="1" applyBorder="1" applyAlignment="1" applyProtection="1">
      <alignment horizontal="center" vertical="center" shrinkToFit="1"/>
      <protection locked="0"/>
    </xf>
    <xf numFmtId="0" fontId="3" fillId="9" borderId="30" xfId="0" applyNumberFormat="1" applyFont="1" applyFill="1" applyBorder="1" applyAlignment="1" applyProtection="1">
      <alignment horizontal="center" vertical="center" shrinkToFit="1"/>
      <protection locked="0"/>
    </xf>
    <xf numFmtId="0" fontId="3" fillId="9" borderId="5" xfId="0" applyNumberFormat="1" applyFont="1" applyFill="1" applyBorder="1" applyAlignment="1" applyProtection="1">
      <alignment horizontal="center" vertical="center" shrinkToFit="1"/>
      <protection locked="0"/>
    </xf>
    <xf numFmtId="0" fontId="3" fillId="9" borderId="7" xfId="0" applyNumberFormat="1"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3" fillId="9" borderId="1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3" fontId="16" fillId="5" borderId="7" xfId="0" applyNumberFormat="1" applyFont="1" applyFill="1" applyBorder="1" applyAlignment="1" applyProtection="1">
      <alignment horizontal="right" vertical="center" shrinkToFit="1"/>
      <protection hidden="1"/>
    </xf>
    <xf numFmtId="3" fontId="2" fillId="4" borderId="20" xfId="0" applyNumberFormat="1" applyFont="1" applyFill="1" applyBorder="1" applyAlignment="1" applyProtection="1">
      <alignment horizontal="right" vertical="center" shrinkToFit="1"/>
      <protection hidden="1"/>
    </xf>
    <xf numFmtId="3" fontId="2" fillId="4" borderId="22" xfId="0" applyNumberFormat="1" applyFont="1" applyFill="1" applyBorder="1" applyAlignment="1" applyProtection="1">
      <alignment horizontal="right" vertical="center" shrinkToFit="1"/>
      <protection hidden="1"/>
    </xf>
    <xf numFmtId="3" fontId="2" fillId="4" borderId="21" xfId="0" applyNumberFormat="1" applyFont="1" applyFill="1" applyBorder="1" applyAlignment="1" applyProtection="1">
      <alignment horizontal="right" vertical="center" shrinkToFit="1"/>
      <protection hidden="1"/>
    </xf>
    <xf numFmtId="3" fontId="2" fillId="4" borderId="32" xfId="0" applyNumberFormat="1" applyFont="1" applyFill="1" applyBorder="1" applyAlignment="1" applyProtection="1">
      <alignment horizontal="right" vertical="center" shrinkToFit="1"/>
      <protection hidden="1"/>
    </xf>
    <xf numFmtId="164" fontId="4" fillId="6" borderId="8"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17" fillId="6" borderId="17" xfId="0" applyFont="1" applyFill="1" applyBorder="1" applyAlignment="1" applyProtection="1">
      <alignment horizontal="justify" vertical="top" wrapText="1"/>
      <protection hidden="1"/>
    </xf>
    <xf numFmtId="0" fontId="0" fillId="6" borderId="17" xfId="0" applyFill="1" applyBorder="1" applyAlignment="1" applyProtection="1">
      <alignment horizontal="justify" vertical="top" wrapText="1"/>
      <protection hidden="1"/>
    </xf>
    <xf numFmtId="0" fontId="15" fillId="6" borderId="17" xfId="0" applyFont="1" applyFill="1" applyBorder="1" applyAlignment="1" applyProtection="1">
      <alignment horizontal="justify" vertical="top" wrapText="1" shrinkToFit="1"/>
      <protection hidden="1"/>
    </xf>
    <xf numFmtId="0" fontId="0" fillId="6" borderId="17" xfId="0" applyFill="1" applyBorder="1" applyAlignment="1" applyProtection="1">
      <alignment horizontal="justify" vertical="top" wrapText="1" shrinkToFit="1"/>
      <protection hidden="1"/>
    </xf>
    <xf numFmtId="0" fontId="0" fillId="6" borderId="18" xfId="0" applyFill="1" applyBorder="1" applyAlignment="1" applyProtection="1">
      <alignment horizontal="justify" vertical="top" wrapText="1" shrinkToFit="1"/>
      <protection hidden="1"/>
    </xf>
    <xf numFmtId="0" fontId="3" fillId="0" borderId="0" xfId="0" applyFont="1" applyFill="1" applyBorder="1" applyAlignment="1" applyProtection="1">
      <alignment horizontal="right" vertical="center"/>
    </xf>
    <xf numFmtId="3" fontId="3" fillId="0" borderId="0" xfId="0" applyNumberFormat="1" applyFont="1" applyFill="1" applyBorder="1" applyAlignment="1" applyProtection="1">
      <alignment vertical="center"/>
    </xf>
    <xf numFmtId="3" fontId="3" fillId="0" borderId="0" xfId="0" applyNumberFormat="1" applyFont="1" applyAlignment="1" applyProtection="1">
      <alignment vertical="center"/>
    </xf>
    <xf numFmtId="3" fontId="0" fillId="0" borderId="0" xfId="0" applyNumberFormat="1" applyAlignment="1" applyProtection="1">
      <alignment vertical="center"/>
    </xf>
    <xf numFmtId="0" fontId="20" fillId="5" borderId="8" xfId="0" applyFont="1" applyFill="1" applyBorder="1" applyAlignment="1" applyProtection="1">
      <alignment horizontal="right"/>
      <protection hidden="1"/>
    </xf>
    <xf numFmtId="0" fontId="8" fillId="6" borderId="0" xfId="0" applyFont="1" applyFill="1" applyBorder="1" applyAlignment="1" applyProtection="1">
      <alignment horizontal="left" vertical="center" wrapText="1"/>
      <protection hidden="1"/>
    </xf>
    <xf numFmtId="0" fontId="6" fillId="5" borderId="10" xfId="0" applyFont="1" applyFill="1" applyBorder="1" applyAlignment="1" applyProtection="1">
      <alignment horizontal="left" vertical="center"/>
      <protection hidden="1"/>
    </xf>
    <xf numFmtId="0" fontId="6" fillId="5" borderId="10" xfId="0" applyFont="1" applyFill="1" applyBorder="1" applyAlignment="1" applyProtection="1">
      <alignment horizontal="center" vertical="center"/>
      <protection hidden="1"/>
    </xf>
    <xf numFmtId="0" fontId="8" fillId="6" borderId="0" xfId="0" applyFont="1" applyFill="1" applyBorder="1" applyAlignment="1" applyProtection="1">
      <alignment horizontal="center" vertical="center" wrapText="1"/>
      <protection hidden="1"/>
    </xf>
    <xf numFmtId="0" fontId="5" fillId="7" borderId="15" xfId="0" applyFont="1" applyFill="1" applyBorder="1" applyAlignment="1" applyProtection="1">
      <alignment horizontal="left" vertical="center"/>
      <protection hidden="1"/>
    </xf>
    <xf numFmtId="0" fontId="2" fillId="7" borderId="10" xfId="0" applyFont="1" applyFill="1" applyBorder="1" applyAlignment="1" applyProtection="1">
      <alignment horizontal="center" vertical="center"/>
      <protection hidden="1"/>
    </xf>
    <xf numFmtId="0" fontId="5" fillId="7" borderId="10" xfId="0" applyFont="1" applyFill="1" applyBorder="1" applyAlignment="1" applyProtection="1">
      <alignment horizontal="left" vertical="center"/>
      <protection hidden="1"/>
    </xf>
    <xf numFmtId="0" fontId="5" fillId="7" borderId="33" xfId="0" applyFont="1" applyFill="1" applyBorder="1" applyAlignment="1" applyProtection="1">
      <alignment horizontal="right" vertical="center"/>
      <protection hidden="1"/>
    </xf>
    <xf numFmtId="0" fontId="2" fillId="4" borderId="15" xfId="0" applyFont="1" applyFill="1" applyBorder="1" applyAlignment="1" applyProtection="1">
      <alignment horizontal="left" vertical="center"/>
      <protection hidden="1"/>
    </xf>
    <xf numFmtId="0" fontId="2" fillId="4" borderId="10" xfId="0" applyFont="1" applyFill="1" applyBorder="1" applyAlignment="1" applyProtection="1">
      <alignment horizontal="center" vertical="center"/>
      <protection hidden="1"/>
    </xf>
    <xf numFmtId="0" fontId="2" fillId="4" borderId="10" xfId="0" applyFont="1" applyFill="1" applyBorder="1" applyAlignment="1" applyProtection="1">
      <alignment horizontal="left" vertical="center"/>
      <protection hidden="1"/>
    </xf>
    <xf numFmtId="0" fontId="2" fillId="4" borderId="33" xfId="0" applyFont="1" applyFill="1" applyBorder="1" applyAlignment="1" applyProtection="1">
      <alignment horizontal="right" vertical="center"/>
      <protection hidden="1"/>
    </xf>
    <xf numFmtId="0" fontId="2" fillId="6" borderId="11" xfId="0" applyFont="1" applyFill="1" applyBorder="1" applyAlignment="1" applyProtection="1">
      <alignment horizontal="center" vertical="center"/>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right" vertic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3" borderId="13"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right" vertical="center" wrapText="1"/>
      <protection hidden="1"/>
    </xf>
    <xf numFmtId="0" fontId="4" fillId="3" borderId="0" xfId="0" applyFont="1" applyFill="1" applyBorder="1" applyAlignment="1" applyProtection="1">
      <alignment horizontal="center" vertical="center"/>
      <protection hidden="1"/>
    </xf>
    <xf numFmtId="0" fontId="4" fillId="2" borderId="2"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right" vertical="center" wrapText="1"/>
      <protection locked="0"/>
    </xf>
    <xf numFmtId="0" fontId="6" fillId="5" borderId="15" xfId="0" applyFont="1" applyFill="1" applyBorder="1" applyAlignment="1" applyProtection="1">
      <alignment horizontal="right" vertical="center"/>
      <protection hidden="1"/>
    </xf>
    <xf numFmtId="0" fontId="8" fillId="6" borderId="13" xfId="0"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wrapText="1"/>
      <protection hidden="1"/>
    </xf>
    <xf numFmtId="0" fontId="0" fillId="6" borderId="13" xfId="0" applyFill="1" applyBorder="1" applyAlignment="1" applyProtection="1">
      <alignment horizontal="right" vertical="center"/>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8" fillId="6" borderId="35" xfId="0" applyFont="1" applyFill="1" applyBorder="1" applyAlignment="1" applyProtection="1">
      <alignment horizontal="left" vertical="center" wrapText="1"/>
      <protection hidden="1"/>
    </xf>
    <xf numFmtId="0" fontId="21" fillId="4" borderId="15" xfId="0" applyFont="1" applyFill="1" applyBorder="1" applyAlignment="1" applyProtection="1">
      <alignment horizontal="center" vertical="center"/>
      <protection hidden="1"/>
    </xf>
    <xf numFmtId="0" fontId="22" fillId="4" borderId="31" xfId="0" applyFont="1" applyFill="1" applyBorder="1" applyAlignment="1" applyProtection="1">
      <alignment horizontal="center" vertical="center"/>
      <protection hidden="1"/>
    </xf>
    <xf numFmtId="0" fontId="23" fillId="4" borderId="10" xfId="0" applyFont="1" applyFill="1" applyBorder="1" applyAlignment="1" applyProtection="1">
      <alignment horizontal="center" vertical="center"/>
      <protection hidden="1"/>
    </xf>
    <xf numFmtId="1" fontId="8" fillId="6" borderId="36" xfId="0" applyNumberFormat="1" applyFont="1" applyFill="1" applyBorder="1" applyAlignment="1" applyProtection="1">
      <alignment horizontal="right" vertical="center" shrinkToFit="1"/>
      <protection hidden="1"/>
    </xf>
    <xf numFmtId="0" fontId="4" fillId="6" borderId="11" xfId="0" applyFont="1" applyFill="1" applyBorder="1" applyAlignment="1" applyProtection="1">
      <alignment horizontal="left" vertical="center" shrinkToFit="1"/>
      <protection hidden="1"/>
    </xf>
    <xf numFmtId="0" fontId="4" fillId="6" borderId="37" xfId="0" applyFont="1" applyFill="1" applyBorder="1" applyAlignment="1" applyProtection="1">
      <alignment horizontal="right" vertical="center" shrinkToFit="1"/>
      <protection hidden="1"/>
    </xf>
    <xf numFmtId="0" fontId="4" fillId="6" borderId="36" xfId="0" applyFont="1" applyFill="1" applyBorder="1" applyAlignment="1" applyProtection="1">
      <alignment horizontal="right" vertical="center" shrinkToFit="1"/>
      <protection hidden="1"/>
    </xf>
    <xf numFmtId="0" fontId="8" fillId="6" borderId="11" xfId="0" applyFont="1" applyFill="1" applyBorder="1" applyAlignment="1" applyProtection="1">
      <alignment horizontal="left" vertical="center" shrinkToFit="1"/>
      <protection hidden="1"/>
    </xf>
    <xf numFmtId="0" fontId="8" fillId="6" borderId="36" xfId="0" applyFont="1" applyFill="1" applyBorder="1" applyAlignment="1" applyProtection="1">
      <alignment horizontal="right" vertical="center" shrinkToFit="1"/>
      <protection hidden="1"/>
    </xf>
    <xf numFmtId="0" fontId="8" fillId="6" borderId="11" xfId="0" applyFont="1" applyFill="1" applyBorder="1" applyAlignment="1" applyProtection="1">
      <alignment horizontal="right" vertical="center" shrinkToFit="1"/>
      <protection hidden="1"/>
    </xf>
    <xf numFmtId="164" fontId="4" fillId="6" borderId="8" xfId="0" applyNumberFormat="1" applyFont="1" applyFill="1" applyBorder="1" applyAlignment="1" applyProtection="1">
      <alignment horizontal="right" vertical="center" shrinkToFit="1"/>
      <protection hidden="1"/>
    </xf>
    <xf numFmtId="164" fontId="4" fillId="6" borderId="8" xfId="0" applyNumberFormat="1" applyFont="1" applyFill="1" applyBorder="1" applyAlignment="1" applyProtection="1">
      <alignment horizontal="left" vertical="center" shrinkToFit="1"/>
      <protection hidden="1"/>
    </xf>
    <xf numFmtId="164" fontId="4" fillId="6" borderId="12" xfId="0" applyNumberFormat="1" applyFont="1" applyFill="1" applyBorder="1" applyAlignment="1" applyProtection="1">
      <alignment horizontal="right" vertical="center" shrinkToFit="1"/>
      <protection hidden="1"/>
    </xf>
    <xf numFmtId="164" fontId="3" fillId="6" borderId="12" xfId="0" applyNumberFormat="1" applyFont="1" applyFill="1" applyBorder="1" applyAlignment="1" applyProtection="1">
      <alignment horizontal="right" vertical="center" shrinkToFit="1"/>
      <protection hidden="1"/>
    </xf>
    <xf numFmtId="164" fontId="3" fillId="6" borderId="8" xfId="0" applyNumberFormat="1" applyFont="1" applyFill="1" applyBorder="1" applyAlignment="1" applyProtection="1">
      <alignment horizontal="left" vertical="center" shrinkToFit="1"/>
      <protection hidden="1"/>
    </xf>
    <xf numFmtId="164" fontId="3" fillId="6" borderId="38" xfId="0" applyNumberFormat="1" applyFont="1" applyFill="1" applyBorder="1" applyAlignment="1" applyProtection="1">
      <alignment horizontal="right" vertical="center" shrinkToFit="1"/>
      <protection hidden="1"/>
    </xf>
    <xf numFmtId="0" fontId="8" fillId="6" borderId="36" xfId="0" applyFont="1" applyFill="1" applyBorder="1" applyAlignment="1" applyProtection="1">
      <alignment horizontal="center" vertical="center" shrinkToFit="1"/>
      <protection hidden="1"/>
    </xf>
    <xf numFmtId="0" fontId="8" fillId="6" borderId="39" xfId="0" applyFont="1" applyFill="1" applyBorder="1" applyAlignment="1" applyProtection="1">
      <alignment horizontal="center" vertical="center" shrinkToFit="1"/>
      <protection hidden="1"/>
    </xf>
    <xf numFmtId="0" fontId="8" fillId="6" borderId="11" xfId="0" applyFont="1" applyFill="1" applyBorder="1" applyAlignment="1" applyProtection="1">
      <alignment horizontal="center" vertical="center" shrinkToFit="1"/>
      <protection hidden="1"/>
    </xf>
    <xf numFmtId="9" fontId="4" fillId="6" borderId="12" xfId="2" applyNumberFormat="1" applyFont="1" applyFill="1" applyBorder="1" applyAlignment="1" applyProtection="1">
      <alignment horizontal="center" vertical="center" shrinkToFit="1"/>
      <protection hidden="1"/>
    </xf>
    <xf numFmtId="9" fontId="4" fillId="6" borderId="40" xfId="2" applyNumberFormat="1" applyFont="1" applyFill="1" applyBorder="1" applyAlignment="1" applyProtection="1">
      <alignment horizontal="center" vertical="center" shrinkToFit="1"/>
      <protection hidden="1"/>
    </xf>
    <xf numFmtId="9" fontId="4" fillId="6" borderId="8" xfId="2" applyNumberFormat="1" applyFont="1" applyFill="1" applyBorder="1" applyAlignment="1" applyProtection="1">
      <alignment horizontal="center" vertical="center" shrinkToFit="1"/>
      <protection hidden="1"/>
    </xf>
    <xf numFmtId="0" fontId="4" fillId="3" borderId="4" xfId="0" applyFont="1" applyFill="1" applyBorder="1" applyAlignment="1" applyProtection="1">
      <alignment horizontal="center" vertical="center" wrapText="1" shrinkToFit="1"/>
      <protection hidden="1"/>
    </xf>
    <xf numFmtId="0" fontId="11" fillId="8" borderId="20" xfId="0" applyFont="1" applyFill="1" applyBorder="1" applyAlignment="1" applyProtection="1">
      <alignment horizontal="center" vertical="center"/>
      <protection locked="0"/>
    </xf>
    <xf numFmtId="0" fontId="3" fillId="9" borderId="12" xfId="0" applyNumberFormat="1" applyFont="1" applyFill="1" applyBorder="1" applyAlignment="1" applyProtection="1">
      <alignment horizontal="center" vertical="center" shrinkToFit="1"/>
      <protection locked="0"/>
    </xf>
    <xf numFmtId="0" fontId="3" fillId="9" borderId="38" xfId="0" applyNumberFormat="1" applyFont="1" applyFill="1" applyBorder="1" applyAlignment="1" applyProtection="1">
      <alignment horizontal="center" vertical="center" shrinkToFit="1"/>
      <protection locked="0"/>
    </xf>
    <xf numFmtId="0" fontId="3" fillId="9" borderId="40" xfId="0" applyNumberFormat="1" applyFont="1" applyFill="1" applyBorder="1" applyAlignment="1" applyProtection="1">
      <alignment horizontal="center" vertical="center" shrinkToFit="1"/>
      <protection locked="0"/>
    </xf>
    <xf numFmtId="0" fontId="3" fillId="9" borderId="28" xfId="0" applyNumberFormat="1"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3" fillId="9" borderId="8"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0" fontId="2" fillId="4" borderId="20" xfId="0" applyNumberFormat="1" applyFont="1" applyFill="1" applyBorder="1" applyAlignment="1" applyProtection="1">
      <alignment horizontal="center" vertical="center" shrinkToFit="1"/>
      <protection hidden="1"/>
    </xf>
    <xf numFmtId="0" fontId="2" fillId="4" borderId="2" xfId="0" applyFont="1" applyFill="1" applyBorder="1" applyAlignment="1" applyProtection="1">
      <alignment vertical="center"/>
      <protection hidden="1"/>
    </xf>
    <xf numFmtId="0" fontId="2" fillId="4" borderId="35" xfId="0" applyFont="1" applyFill="1" applyBorder="1" applyAlignment="1" applyProtection="1">
      <alignment vertical="center"/>
      <protection hidden="1"/>
    </xf>
    <xf numFmtId="0" fontId="3" fillId="0" borderId="0" xfId="0" applyFont="1" applyAlignment="1" applyProtection="1">
      <alignment horizontal="center" vertical="center" shrinkToFit="1"/>
    </xf>
    <xf numFmtId="3" fontId="5" fillId="0" borderId="0" xfId="0" applyNumberFormat="1" applyFont="1" applyFill="1" applyBorder="1" applyAlignment="1" applyProtection="1">
      <alignment horizontal="center" vertical="center"/>
    </xf>
    <xf numFmtId="0" fontId="2" fillId="2" borderId="42" xfId="0" applyFont="1" applyFill="1" applyBorder="1" applyAlignment="1" applyProtection="1">
      <alignment horizontal="center" vertical="center" shrinkToFit="1"/>
      <protection locked="0"/>
    </xf>
    <xf numFmtId="1" fontId="2" fillId="0" borderId="0" xfId="0" applyNumberFormat="1" applyFont="1" applyFill="1" applyBorder="1" applyAlignment="1" applyProtection="1">
      <alignment horizontal="center" vertical="center"/>
    </xf>
    <xf numFmtId="0" fontId="2" fillId="5" borderId="25"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0" fontId="2" fillId="5" borderId="20" xfId="0" applyFont="1" applyFill="1" applyBorder="1" applyAlignment="1" applyProtection="1">
      <alignment horizontal="center" vertical="center"/>
      <protection hidden="1"/>
    </xf>
    <xf numFmtId="3" fontId="2" fillId="3" borderId="9" xfId="0" applyNumberFormat="1" applyFont="1" applyFill="1" applyBorder="1" applyAlignment="1" applyProtection="1">
      <alignment horizontal="right" vertical="center"/>
      <protection locked="0"/>
    </xf>
    <xf numFmtId="3" fontId="2" fillId="3" borderId="9" xfId="0" applyNumberFormat="1" applyFont="1" applyFill="1" applyBorder="1" applyAlignment="1" applyProtection="1">
      <alignment vertical="center"/>
      <protection hidden="1"/>
    </xf>
    <xf numFmtId="3" fontId="2" fillId="3" borderId="9" xfId="0" applyNumberFormat="1"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shrinkToFit="1"/>
      <protection hidden="1"/>
    </xf>
    <xf numFmtId="0" fontId="16" fillId="3" borderId="9" xfId="0" applyFont="1" applyFill="1" applyBorder="1" applyAlignment="1" applyProtection="1">
      <alignment horizontal="center" vertical="center"/>
      <protection hidden="1"/>
    </xf>
    <xf numFmtId="0" fontId="13" fillId="3" borderId="9" xfId="0" applyFont="1" applyFill="1" applyBorder="1" applyAlignment="1" applyProtection="1">
      <alignment horizontal="left" vertical="center"/>
      <protection hidden="1"/>
    </xf>
    <xf numFmtId="0" fontId="14" fillId="3" borderId="9" xfId="0" applyFont="1" applyFill="1" applyBorder="1" applyAlignment="1" applyProtection="1">
      <alignment horizontal="center" vertical="center"/>
      <protection hidden="1"/>
    </xf>
    <xf numFmtId="0" fontId="16" fillId="3" borderId="9" xfId="0" applyFont="1" applyFill="1" applyBorder="1" applyAlignment="1" applyProtection="1">
      <alignment vertical="center"/>
      <protection hidden="1"/>
    </xf>
    <xf numFmtId="0" fontId="13" fillId="3" borderId="9" xfId="0" applyFont="1" applyFill="1" applyBorder="1" applyAlignment="1" applyProtection="1">
      <alignment horizontal="right" vertical="center"/>
      <protection hidden="1"/>
    </xf>
    <xf numFmtId="3" fontId="16" fillId="3" borderId="9" xfId="0" applyNumberFormat="1" applyFont="1" applyFill="1" applyBorder="1" applyAlignment="1" applyProtection="1">
      <alignment horizontal="right" vertical="center" shrinkToFit="1"/>
      <protection hidden="1"/>
    </xf>
    <xf numFmtId="3" fontId="2" fillId="3" borderId="0" xfId="0" applyNumberFormat="1" applyFont="1" applyFill="1" applyBorder="1" applyAlignment="1" applyProtection="1">
      <alignment horizontal="right" vertical="center" shrinkToFit="1"/>
      <protection hidden="1"/>
    </xf>
    <xf numFmtId="3" fontId="2" fillId="2" borderId="43" xfId="0" applyNumberFormat="1" applyFont="1" applyFill="1" applyBorder="1" applyAlignment="1" applyProtection="1">
      <alignment horizontal="right" vertical="center"/>
      <protection locked="0"/>
    </xf>
    <xf numFmtId="3" fontId="2" fillId="3" borderId="44" xfId="0" applyNumberFormat="1" applyFont="1" applyFill="1" applyBorder="1" applyAlignment="1" applyProtection="1">
      <alignment vertical="center"/>
      <protection hidden="1"/>
    </xf>
    <xf numFmtId="3" fontId="2" fillId="3" borderId="45" xfId="0" applyNumberFormat="1"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0" fillId="3" borderId="0" xfId="0" applyFill="1" applyBorder="1" applyAlignment="1" applyProtection="1"/>
    <xf numFmtId="0" fontId="24" fillId="3" borderId="0" xfId="0" applyFont="1" applyFill="1" applyBorder="1" applyAlignment="1" applyProtection="1">
      <alignment horizontal="center" vertical="center" shrinkToFit="1"/>
      <protection locked="0"/>
    </xf>
    <xf numFmtId="0" fontId="0" fillId="0" borderId="0" xfId="0" applyFill="1" applyProtection="1">
      <protection hidden="1"/>
    </xf>
    <xf numFmtId="0" fontId="0" fillId="0" borderId="0" xfId="0" applyFill="1" applyAlignment="1" applyProtection="1">
      <alignment horizontal="justify" vertical="center" wrapText="1" shrinkToFit="1"/>
      <protection hidden="1"/>
    </xf>
    <xf numFmtId="0" fontId="25" fillId="3" borderId="0" xfId="0" applyFont="1" applyFill="1" applyAlignment="1" applyProtection="1">
      <alignment horizontal="right" vertical="center" wrapText="1" shrinkToFit="1"/>
      <protection hidden="1"/>
    </xf>
    <xf numFmtId="3" fontId="2" fillId="4" borderId="2" xfId="0" applyNumberFormat="1" applyFont="1" applyFill="1" applyBorder="1" applyAlignment="1" applyProtection="1">
      <alignment horizontal="right" vertical="center"/>
      <protection hidden="1"/>
    </xf>
    <xf numFmtId="3" fontId="2" fillId="4" borderId="1" xfId="0" applyNumberFormat="1" applyFont="1" applyFill="1" applyBorder="1" applyAlignment="1" applyProtection="1">
      <alignment horizontal="left" vertical="center"/>
      <protection hidden="1"/>
    </xf>
    <xf numFmtId="3" fontId="2" fillId="4" borderId="35" xfId="0" applyNumberFormat="1" applyFont="1" applyFill="1" applyBorder="1" applyAlignment="1" applyProtection="1">
      <alignment horizontal="left" vertical="center"/>
      <protection hidden="1"/>
    </xf>
    <xf numFmtId="165" fontId="4" fillId="2" borderId="20" xfId="0" applyNumberFormat="1" applyFont="1" applyFill="1" applyBorder="1" applyAlignment="1" applyProtection="1">
      <alignment horizontal="right" vertical="center" shrinkToFit="1"/>
      <protection locked="0"/>
    </xf>
    <xf numFmtId="0" fontId="2" fillId="8" borderId="29" xfId="0" applyFont="1" applyFill="1" applyBorder="1" applyAlignment="1" applyProtection="1">
      <alignment horizontal="center" vertical="center"/>
      <protection locked="0" hidden="1"/>
    </xf>
    <xf numFmtId="0" fontId="2" fillId="8" borderId="19" xfId="0" applyFont="1" applyFill="1" applyBorder="1" applyAlignment="1" applyProtection="1">
      <alignment horizontal="center" vertical="center"/>
      <protection locked="0" hidden="1"/>
    </xf>
    <xf numFmtId="0" fontId="13" fillId="6" borderId="46" xfId="0" applyFont="1" applyFill="1" applyBorder="1" applyAlignment="1" applyProtection="1">
      <alignment horizontal="center" vertical="center" wrapText="1"/>
      <protection hidden="1"/>
    </xf>
    <xf numFmtId="0" fontId="8" fillId="2" borderId="47" xfId="0" applyFont="1" applyFill="1" applyBorder="1" applyAlignment="1" applyProtection="1">
      <alignment vertical="center" shrinkToFit="1"/>
      <protection locked="0"/>
    </xf>
    <xf numFmtId="0" fontId="8" fillId="2" borderId="23" xfId="0" applyFont="1" applyFill="1" applyBorder="1" applyAlignment="1" applyProtection="1">
      <alignment horizontal="right" vertical="center" wrapText="1"/>
      <protection locked="0"/>
    </xf>
    <xf numFmtId="0" fontId="8" fillId="6" borderId="23" xfId="0" applyFont="1" applyFill="1" applyBorder="1" applyAlignment="1" applyProtection="1">
      <alignment horizontal="center" vertical="center"/>
      <protection hidden="1"/>
    </xf>
    <xf numFmtId="0" fontId="8" fillId="2" borderId="23" xfId="0" applyFont="1" applyFill="1" applyBorder="1" applyAlignment="1" applyProtection="1">
      <alignment horizontal="left" vertical="center" wrapText="1"/>
      <protection locked="0"/>
    </xf>
    <xf numFmtId="0" fontId="8" fillId="6" borderId="46" xfId="0" applyFont="1" applyFill="1" applyBorder="1" applyAlignment="1" applyProtection="1">
      <alignment horizontal="right" vertical="center" wrapText="1"/>
      <protection hidden="1"/>
    </xf>
    <xf numFmtId="0" fontId="8" fillId="6" borderId="48" xfId="0" applyFont="1" applyFill="1" applyBorder="1" applyAlignment="1" applyProtection="1">
      <alignment horizontal="left" vertical="center" wrapText="1"/>
      <protection hidden="1"/>
    </xf>
    <xf numFmtId="0" fontId="4" fillId="2" borderId="46" xfId="0" applyFont="1" applyFill="1" applyBorder="1" applyAlignment="1" applyProtection="1">
      <alignment horizontal="right" vertical="center" wrapText="1"/>
      <protection locked="0"/>
    </xf>
    <xf numFmtId="0" fontId="4" fillId="2" borderId="23"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right" vertical="center" wrapText="1"/>
      <protection locked="0"/>
    </xf>
    <xf numFmtId="0" fontId="8" fillId="2" borderId="46" xfId="0" applyFont="1" applyFill="1" applyBorder="1" applyAlignment="1" applyProtection="1">
      <alignment horizontal="right" vertical="center" wrapText="1"/>
      <protection locked="0"/>
    </xf>
    <xf numFmtId="49" fontId="8" fillId="6" borderId="23" xfId="0" applyNumberFormat="1" applyFont="1" applyFill="1" applyBorder="1" applyAlignment="1" applyProtection="1">
      <alignment horizontal="left" vertical="center"/>
      <protection hidden="1"/>
    </xf>
    <xf numFmtId="0" fontId="0" fillId="0" borderId="23" xfId="0" applyBorder="1" applyProtection="1">
      <protection hidden="1"/>
    </xf>
    <xf numFmtId="0" fontId="8" fillId="6" borderId="35" xfId="0" applyFont="1" applyFill="1" applyBorder="1" applyAlignment="1" applyProtection="1">
      <alignment vertical="center"/>
      <protection hidden="1"/>
    </xf>
    <xf numFmtId="0" fontId="8" fillId="6" borderId="48"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4" fillId="3" borderId="0" xfId="0" applyFont="1" applyFill="1" applyBorder="1" applyAlignment="1" applyProtection="1">
      <alignment vertical="center" wrapText="1"/>
      <protection locked="0"/>
    </xf>
    <xf numFmtId="0" fontId="4" fillId="3" borderId="0" xfId="0" applyFont="1" applyFill="1" applyBorder="1" applyProtection="1">
      <protection hidden="1"/>
    </xf>
    <xf numFmtId="0" fontId="6" fillId="7" borderId="22" xfId="0" applyFont="1" applyFill="1" applyBorder="1" applyAlignment="1" applyProtection="1">
      <alignment horizontal="center" vertical="center"/>
      <protection hidden="1"/>
    </xf>
    <xf numFmtId="0" fontId="4" fillId="2" borderId="29" xfId="0" applyNumberFormat="1" applyFont="1" applyFill="1" applyBorder="1" applyAlignment="1" applyProtection="1">
      <alignment horizontal="right" vertical="center" shrinkToFit="1"/>
      <protection locked="0"/>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protection locked="0"/>
    </xf>
    <xf numFmtId="0" fontId="0" fillId="0" borderId="0" xfId="0" applyFill="1" applyBorder="1" applyProtection="1"/>
    <xf numFmtId="0" fontId="2" fillId="0" borderId="0" xfId="0" applyFont="1" applyFill="1" applyBorder="1" applyProtection="1"/>
    <xf numFmtId="0" fontId="2" fillId="0" borderId="0" xfId="0" applyFont="1" applyProtection="1"/>
    <xf numFmtId="0" fontId="7" fillId="0" borderId="0" xfId="0" applyFont="1" applyFill="1" applyBorder="1" applyProtection="1"/>
    <xf numFmtId="0" fontId="0" fillId="0" borderId="0" xfId="0" applyFill="1" applyProtection="1"/>
    <xf numFmtId="0" fontId="0" fillId="4" borderId="0" xfId="0" applyFill="1" applyProtection="1"/>
    <xf numFmtId="0" fontId="3" fillId="0" borderId="0" xfId="0" applyFont="1" applyProtection="1"/>
    <xf numFmtId="0" fontId="3" fillId="6" borderId="0" xfId="0" applyFont="1" applyFill="1" applyAlignment="1" applyProtection="1">
      <alignment horizontal="center" vertical="center" shrinkToFit="1"/>
    </xf>
    <xf numFmtId="0" fontId="3" fillId="6" borderId="0" xfId="0" applyFont="1" applyFill="1" applyAlignment="1" applyProtection="1">
      <alignment horizontal="center" vertical="center"/>
    </xf>
    <xf numFmtId="0" fontId="3" fillId="6" borderId="0" xfId="0" applyFont="1" applyFill="1" applyAlignment="1" applyProtection="1">
      <alignment horizontal="center" vertical="center" wrapText="1"/>
    </xf>
    <xf numFmtId="3" fontId="3" fillId="6" borderId="0" xfId="0" applyNumberFormat="1" applyFont="1" applyFill="1" applyAlignment="1" applyProtection="1">
      <alignment horizontal="center" vertical="center"/>
    </xf>
    <xf numFmtId="0" fontId="3" fillId="5" borderId="14"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27" fillId="3" borderId="6" xfId="0" applyFont="1" applyFill="1" applyBorder="1" applyAlignment="1" applyProtection="1">
      <alignment horizontal="center" vertical="center" wrapText="1"/>
      <protection hidden="1"/>
    </xf>
    <xf numFmtId="3" fontId="2" fillId="0" borderId="0" xfId="0" applyNumberFormat="1" applyFont="1" applyFill="1" applyBorder="1" applyAlignment="1" applyProtection="1">
      <alignment horizontal="center" vertical="center" shrinkToFit="1"/>
      <protection locked="0"/>
    </xf>
    <xf numFmtId="0" fontId="0" fillId="0" borderId="0" xfId="0" applyProtection="1">
      <protection locked="0" hidden="1"/>
    </xf>
    <xf numFmtId="0" fontId="0" fillId="4" borderId="0" xfId="0" applyFill="1" applyProtection="1">
      <protection locked="0" hidden="1"/>
    </xf>
    <xf numFmtId="0" fontId="2" fillId="3" borderId="29" xfId="0" applyNumberFormat="1" applyFont="1" applyFill="1" applyBorder="1" applyAlignment="1" applyProtection="1">
      <alignment horizontal="center" vertical="center" shrinkToFit="1"/>
      <protection hidden="1"/>
    </xf>
    <xf numFmtId="0" fontId="2" fillId="0" borderId="0" xfId="0" applyFont="1" applyAlignment="1" applyProtection="1">
      <alignment horizontal="center"/>
      <protection locked="0" hidden="1"/>
    </xf>
    <xf numFmtId="0" fontId="2" fillId="3" borderId="0" xfId="0" applyNumberFormat="1" applyFont="1" applyFill="1" applyBorder="1" applyAlignment="1" applyProtection="1">
      <alignment horizontal="center" vertical="center" shrinkToFit="1"/>
      <protection hidden="1"/>
    </xf>
    <xf numFmtId="0" fontId="2" fillId="5" borderId="29" xfId="0" applyFont="1" applyFill="1" applyBorder="1" applyAlignment="1" applyProtection="1">
      <alignment horizontal="center" vertical="center"/>
      <protection hidden="1"/>
    </xf>
    <xf numFmtId="0" fontId="2" fillId="5" borderId="14"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shrinkToFit="1"/>
      <protection hidden="1"/>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2" fillId="5" borderId="14" xfId="0" applyFont="1" applyFill="1" applyBorder="1" applyAlignment="1" applyProtection="1">
      <alignment vertical="center"/>
      <protection hidden="1"/>
    </xf>
    <xf numFmtId="0" fontId="12" fillId="5" borderId="4" xfId="0" applyFont="1" applyFill="1" applyBorder="1" applyAlignment="1" applyProtection="1">
      <alignment horizontal="center" vertical="center"/>
      <protection hidden="1"/>
    </xf>
    <xf numFmtId="0" fontId="12" fillId="5" borderId="14"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2" fillId="5" borderId="29" xfId="0" applyFont="1" applyFill="1" applyBorder="1" applyAlignment="1" applyProtection="1">
      <alignment horizontal="center" vertical="center" wrapText="1"/>
      <protection hidden="1"/>
    </xf>
    <xf numFmtId="49" fontId="3" fillId="0" borderId="0" xfId="0" applyNumberFormat="1" applyFont="1" applyAlignment="1" applyProtection="1">
      <alignment horizontal="center" vertical="center"/>
    </xf>
    <xf numFmtId="0" fontId="2" fillId="2" borderId="29" xfId="0" applyNumberFormat="1" applyFont="1" applyFill="1" applyBorder="1" applyAlignment="1" applyProtection="1">
      <alignment horizontal="center" vertical="center" shrinkToFit="1"/>
      <protection locked="0"/>
    </xf>
    <xf numFmtId="0" fontId="4" fillId="5" borderId="29" xfId="0" applyFont="1" applyFill="1" applyBorder="1" applyAlignment="1" applyProtection="1">
      <alignment horizontal="center" vertical="center" wrapText="1"/>
      <protection hidden="1"/>
    </xf>
    <xf numFmtId="0" fontId="28" fillId="5" borderId="14" xfId="0" applyFont="1" applyFill="1" applyBorder="1" applyAlignment="1" applyProtection="1">
      <alignment horizontal="center" vertical="center"/>
      <protection hidden="1"/>
    </xf>
    <xf numFmtId="0" fontId="4" fillId="2" borderId="21" xfId="0" applyFont="1" applyFill="1" applyBorder="1" applyAlignment="1" applyProtection="1">
      <alignment vertical="center" wrapText="1"/>
      <protection locked="0" hidden="1"/>
    </xf>
    <xf numFmtId="0" fontId="4" fillId="2" borderId="47" xfId="0" applyFont="1" applyFill="1" applyBorder="1" applyAlignment="1" applyProtection="1">
      <alignment vertical="center" wrapText="1"/>
      <protection locked="0" hidden="1"/>
    </xf>
    <xf numFmtId="0" fontId="7" fillId="3" borderId="14" xfId="0" applyFont="1" applyFill="1" applyBorder="1" applyAlignment="1" applyProtection="1">
      <alignment horizontal="right" vertical="center"/>
      <protection hidden="1"/>
    </xf>
    <xf numFmtId="0" fontId="29" fillId="5" borderId="8" xfId="1" applyFont="1" applyFill="1" applyBorder="1" applyAlignment="1" applyProtection="1">
      <protection hidden="1"/>
    </xf>
    <xf numFmtId="0" fontId="0" fillId="6" borderId="17" xfId="0" applyNumberFormat="1" applyFill="1" applyBorder="1" applyAlignment="1" applyProtection="1">
      <alignment horizontal="justify" vertical="top" wrapText="1" shrinkToFit="1"/>
      <protection hidden="1"/>
    </xf>
    <xf numFmtId="0" fontId="6" fillId="6" borderId="17" xfId="0" applyFont="1" applyFill="1" applyBorder="1" applyAlignment="1" applyProtection="1">
      <alignment horizontal="justify" vertical="top" wrapText="1" shrinkToFit="1"/>
      <protection hidden="1"/>
    </xf>
    <xf numFmtId="0" fontId="5" fillId="2" borderId="52" xfId="0" applyFont="1" applyFill="1" applyBorder="1" applyAlignment="1" applyProtection="1">
      <alignment vertical="center" wrapText="1" shrinkToFit="1"/>
      <protection locked="0"/>
    </xf>
    <xf numFmtId="0" fontId="0" fillId="2" borderId="53" xfId="0" applyFill="1" applyBorder="1" applyAlignment="1" applyProtection="1">
      <alignment vertical="center" wrapText="1" shrinkToFit="1"/>
      <protection locked="0"/>
    </xf>
    <xf numFmtId="0" fontId="0" fillId="2" borderId="13" xfId="0" applyFill="1" applyBorder="1" applyAlignment="1" applyProtection="1">
      <alignment vertical="center" wrapText="1" shrinkToFit="1"/>
      <protection locked="0"/>
    </xf>
    <xf numFmtId="0" fontId="0" fillId="2" borderId="54" xfId="0" applyFill="1" applyBorder="1" applyAlignment="1" applyProtection="1">
      <alignment vertical="center" wrapText="1" shrinkToFit="1"/>
      <protection locked="0"/>
    </xf>
    <xf numFmtId="0" fontId="0" fillId="2" borderId="12" xfId="0" applyFill="1" applyBorder="1" applyAlignment="1" applyProtection="1">
      <alignment vertical="center" wrapText="1" shrinkToFit="1"/>
      <protection locked="0"/>
    </xf>
    <xf numFmtId="0" fontId="0" fillId="2" borderId="28" xfId="0" applyFill="1" applyBorder="1" applyAlignment="1" applyProtection="1">
      <alignment vertical="center" wrapText="1" shrinkToFit="1"/>
      <protection locked="0"/>
    </xf>
    <xf numFmtId="0" fontId="2" fillId="5" borderId="14" xfId="0" applyFont="1" applyFill="1" applyBorder="1" applyAlignment="1" applyProtection="1">
      <alignment vertical="center" shrinkToFit="1"/>
      <protection hidden="1"/>
    </xf>
    <xf numFmtId="0" fontId="2" fillId="5" borderId="2"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2" fillId="5" borderId="46" xfId="0" applyFont="1" applyFill="1" applyBorder="1" applyAlignment="1" applyProtection="1">
      <alignment horizontal="center" vertical="center"/>
      <protection hidden="1"/>
    </xf>
    <xf numFmtId="0" fontId="2" fillId="5" borderId="23"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hidden="1"/>
    </xf>
    <xf numFmtId="0" fontId="2" fillId="5" borderId="44" xfId="0" applyFont="1" applyFill="1" applyBorder="1" applyAlignment="1" applyProtection="1">
      <alignment horizontal="center" vertical="center"/>
      <protection hidden="1"/>
    </xf>
    <xf numFmtId="0" fontId="2" fillId="5" borderId="45" xfId="0" applyFont="1" applyFill="1" applyBorder="1" applyAlignment="1" applyProtection="1">
      <alignment horizontal="center" vertical="center"/>
      <protection hidden="1"/>
    </xf>
    <xf numFmtId="0" fontId="26" fillId="5" borderId="4" xfId="0" applyNumberFormat="1" applyFont="1" applyFill="1" applyBorder="1" applyAlignment="1" applyProtection="1">
      <alignment horizontal="center" vertical="center" wrapText="1"/>
      <protection hidden="1"/>
    </xf>
    <xf numFmtId="0" fontId="26" fillId="5" borderId="14" xfId="0" applyNumberFormat="1" applyFont="1" applyFill="1" applyBorder="1" applyAlignment="1" applyProtection="1">
      <alignment horizontal="center" vertical="center" wrapText="1"/>
      <protection hidden="1"/>
    </xf>
    <xf numFmtId="0" fontId="26" fillId="5" borderId="7" xfId="0" applyNumberFormat="1"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shrinkToFit="1"/>
      <protection hidden="1"/>
    </xf>
    <xf numFmtId="0" fontId="2" fillId="5" borderId="50" xfId="0" applyFont="1" applyFill="1" applyBorder="1" applyAlignment="1" applyProtection="1">
      <alignment horizontal="center" vertical="center" shrinkToFit="1"/>
      <protection hidden="1"/>
    </xf>
    <xf numFmtId="0" fontId="3" fillId="5" borderId="4" xfId="0" applyFont="1" applyFill="1" applyBorder="1" applyAlignment="1" applyProtection="1">
      <alignment horizontal="center" vertical="center"/>
      <protection hidden="1"/>
    </xf>
    <xf numFmtId="0" fontId="3" fillId="5" borderId="14" xfId="0" applyFont="1" applyFill="1" applyBorder="1" applyAlignment="1" applyProtection="1">
      <alignment horizontal="center" vertical="center"/>
      <protection hidden="1"/>
    </xf>
    <xf numFmtId="0" fontId="4" fillId="5" borderId="14" xfId="0" applyFont="1" applyFill="1" applyBorder="1" applyAlignment="1" applyProtection="1">
      <alignment horizontal="center" vertical="center" shrinkToFit="1"/>
      <protection hidden="1"/>
    </xf>
    <xf numFmtId="0" fontId="4" fillId="5" borderId="7" xfId="0" applyFont="1" applyFill="1" applyBorder="1" applyAlignment="1" applyProtection="1">
      <alignment horizontal="center" vertical="center" shrinkToFit="1"/>
      <protection hidden="1"/>
    </xf>
    <xf numFmtId="0" fontId="16" fillId="5" borderId="14" xfId="0" applyFont="1" applyFill="1" applyBorder="1" applyAlignment="1" applyProtection="1">
      <alignment horizontal="center" vertical="center" shrinkToFit="1"/>
      <protection hidden="1"/>
    </xf>
    <xf numFmtId="3" fontId="4" fillId="5" borderId="1" xfId="0" applyNumberFormat="1" applyFont="1" applyFill="1" applyBorder="1" applyAlignment="1" applyProtection="1">
      <alignment horizontal="right" vertical="center"/>
      <protection hidden="1"/>
    </xf>
    <xf numFmtId="3" fontId="4" fillId="5" borderId="10" xfId="0" applyNumberFormat="1" applyFont="1" applyFill="1" applyBorder="1" applyAlignment="1" applyProtection="1">
      <alignment horizontal="right" vertical="center"/>
      <protection hidden="1"/>
    </xf>
    <xf numFmtId="0" fontId="2" fillId="5" borderId="10" xfId="0" applyFont="1" applyFill="1" applyBorder="1" applyAlignment="1" applyProtection="1">
      <alignment horizontal="center" vertical="center" shrinkToFit="1"/>
      <protection hidden="1"/>
    </xf>
    <xf numFmtId="0" fontId="2" fillId="5" borderId="51" xfId="0" applyFont="1" applyFill="1" applyBorder="1" applyAlignment="1" applyProtection="1">
      <alignment horizontal="center" vertical="center" shrinkToFit="1"/>
      <protection hidden="1"/>
    </xf>
    <xf numFmtId="0" fontId="2" fillId="5" borderId="44" xfId="0" applyFont="1" applyFill="1" applyBorder="1" applyAlignment="1" applyProtection="1">
      <alignment horizontal="center" vertical="center" shrinkToFit="1"/>
      <protection hidden="1"/>
    </xf>
    <xf numFmtId="0" fontId="8" fillId="6" borderId="1" xfId="0" applyFont="1" applyFill="1" applyBorder="1" applyAlignment="1" applyProtection="1">
      <alignment horizontal="center" vertical="center" wrapText="1"/>
      <protection hidden="1"/>
    </xf>
    <xf numFmtId="0" fontId="8" fillId="6" borderId="35" xfId="0" applyFont="1" applyFill="1" applyBorder="1" applyAlignment="1" applyProtection="1">
      <alignment horizontal="center" vertical="center" wrapText="1"/>
      <protection hidden="1"/>
    </xf>
    <xf numFmtId="0" fontId="6" fillId="7" borderId="15" xfId="0" applyFont="1" applyFill="1" applyBorder="1" applyAlignment="1" applyProtection="1">
      <alignment horizontal="center" vertical="center"/>
      <protection hidden="1"/>
    </xf>
    <xf numFmtId="0" fontId="6" fillId="7" borderId="26" xfId="0" applyFont="1" applyFill="1" applyBorder="1" applyAlignment="1" applyProtection="1">
      <alignment horizontal="center" vertical="center"/>
      <protection hidden="1"/>
    </xf>
    <xf numFmtId="0" fontId="6" fillId="7" borderId="10" xfId="0" applyFont="1" applyFill="1" applyBorder="1" applyAlignment="1" applyProtection="1">
      <alignment horizontal="center" vertical="center"/>
      <protection hidden="1"/>
    </xf>
    <xf numFmtId="0" fontId="8" fillId="6" borderId="23" xfId="0" applyFont="1" applyFill="1" applyBorder="1" applyAlignment="1" applyProtection="1">
      <alignment horizontal="center" vertical="center" wrapText="1"/>
      <protection hidden="1"/>
    </xf>
    <xf numFmtId="0" fontId="8" fillId="6" borderId="48" xfId="0" applyFont="1" applyFill="1" applyBorder="1" applyAlignment="1" applyProtection="1">
      <alignment horizontal="center" vertical="center" wrapText="1"/>
      <protection hidden="1"/>
    </xf>
  </cellXfs>
  <cellStyles count="3">
    <cellStyle name="Collegamento ipertestuale" xfId="1" builtinId="8"/>
    <cellStyle name="Normale" xfId="0" builtinId="0"/>
    <cellStyle name="Percentuale" xfId="2" builtinId="5"/>
  </cellStyles>
  <dxfs count="20">
    <dxf>
      <font>
        <condense val="0"/>
        <extend val="0"/>
        <color indexed="19"/>
      </font>
    </dxf>
    <dxf>
      <font>
        <condense val="0"/>
        <extend val="0"/>
        <color indexed="60"/>
      </font>
    </dxf>
    <dxf>
      <font>
        <condense val="0"/>
        <extend val="0"/>
        <color indexed="43"/>
      </font>
    </dxf>
    <dxf>
      <font>
        <condense val="0"/>
        <extend val="0"/>
        <color indexed="22"/>
      </font>
    </dxf>
    <dxf>
      <font>
        <strike/>
        <condense val="0"/>
        <extend val="0"/>
        <color indexed="20"/>
      </font>
    </dxf>
    <dxf>
      <font>
        <condense val="0"/>
        <extend val="0"/>
        <color indexed="22"/>
      </font>
    </dxf>
    <dxf>
      <font>
        <strike/>
        <condense val="0"/>
        <extend val="0"/>
        <color indexed="20"/>
      </font>
    </dxf>
    <dxf>
      <font>
        <condense val="0"/>
        <extend val="0"/>
        <color indexed="10"/>
      </font>
    </dxf>
    <dxf>
      <font>
        <condense val="0"/>
        <extend val="0"/>
        <color indexed="9"/>
      </font>
    </dxf>
    <dxf>
      <font>
        <condense val="0"/>
        <extend val="0"/>
        <color indexed="22"/>
      </font>
    </dxf>
    <dxf>
      <fill>
        <patternFill>
          <bgColor indexed="61"/>
        </patternFill>
      </fill>
    </dxf>
    <dxf>
      <font>
        <condense val="0"/>
        <extend val="0"/>
        <color indexed="55"/>
      </font>
      <fill>
        <patternFill>
          <bgColor indexed="55"/>
        </patternFill>
      </fill>
      <border>
        <left/>
        <right/>
      </border>
    </dxf>
    <dxf>
      <font>
        <condense val="0"/>
        <extend val="0"/>
        <color indexed="55"/>
      </font>
    </dxf>
    <dxf>
      <font>
        <condense val="0"/>
        <extend val="0"/>
        <color indexed="16"/>
      </font>
    </dxf>
    <dxf>
      <font>
        <condense val="0"/>
        <extend val="0"/>
        <color indexed="22"/>
      </font>
    </dxf>
    <dxf>
      <fill>
        <patternFill>
          <bgColor indexed="22"/>
        </patternFill>
      </fill>
    </dxf>
    <dxf>
      <font>
        <condense val="0"/>
        <extend val="0"/>
        <color indexed="22"/>
      </font>
      <fill>
        <patternFill>
          <bgColor indexed="22"/>
        </patternFill>
      </fill>
    </dxf>
    <dxf>
      <font>
        <condense val="0"/>
        <extend val="0"/>
        <color indexed="9"/>
      </font>
    </dxf>
    <dxf>
      <font>
        <b/>
        <i val="0"/>
        <condense val="0"/>
        <extend val="0"/>
        <color auto="1"/>
      </font>
      <fill>
        <patternFill>
          <bgColor indexed="29"/>
        </patternFill>
      </fill>
    </dxf>
    <dxf>
      <font>
        <b/>
        <i val="0"/>
        <strike val="0"/>
        <condense val="0"/>
        <extend val="0"/>
        <color auto="1"/>
      </font>
      <fill>
        <patternFill patternType="solid">
          <fgColor indexed="64"/>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000"/>
      <rgbColor rgb="000000FF"/>
      <rgbColor rgb="00FFFF00"/>
      <rgbColor rgb="00FF00FF"/>
      <rgbColor rgb="00EBFFFF"/>
      <rgbColor rgb="00800000"/>
      <rgbColor rgb="00008000"/>
      <rgbColor rgb="00000080"/>
      <rgbColor rgb="00808000"/>
      <rgbColor rgb="00969696"/>
      <rgbColor rgb="00008080"/>
      <rgbColor rgb="00D5D5D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FF4FD"/>
      <rgbColor rgb="003FCF3F"/>
      <rgbColor rgb="00008200"/>
      <rgbColor rgb="0099CCFF"/>
      <rgbColor rgb="00C20000"/>
      <rgbColor rgb="00EAEAEA"/>
      <rgbColor rgb="00006200"/>
      <rgbColor rgb="003366FF"/>
      <rgbColor rgb="0033CCCC"/>
      <rgbColor rgb="0099CC00"/>
      <rgbColor rgb="00FFCC00"/>
      <rgbColor rgb="00FF9900"/>
      <rgbColor rgb="00FF6600"/>
      <rgbColor rgb="00666699"/>
      <rgbColor rgb="00ADADAD"/>
      <rgbColor rgb="00003366"/>
      <rgbColor rgb="00339966"/>
      <rgbColor rgb="00003300"/>
      <rgbColor rgb="00333300"/>
      <rgbColor rgb="00993300"/>
      <rgbColor rgb="00B9B9B9"/>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Lines="24" dropStyle="combo" dx="16" fmlaLink="$AQ$22" fmlaRange="$BN$2:$BN$25" noThreeD="1" sel="6" val="0"/>
</file>

<file path=xl/ctrlProps/ctrlProp10.xml><?xml version="1.0" encoding="utf-8"?>
<formControlPr xmlns="http://schemas.microsoft.com/office/spreadsheetml/2009/9/main" objectType="Drop" dropLines="15" dropStyle="combo" dx="16" fmlaLink="$AP$11" fmlaRange="$BT$1:$BT$15" noThreeD="1" sel="4" val="0"/>
</file>

<file path=xl/ctrlProps/ctrlProp100.xml><?xml version="1.0" encoding="utf-8"?>
<formControlPr xmlns="http://schemas.microsoft.com/office/spreadsheetml/2009/9/main" objectType="Drop" dropLines="20" dropStyle="combo" dx="16" fmlaLink="AO16" fmlaRange="$AQ$32:$AQ$87" noThreeD="1" val="0"/>
</file>

<file path=xl/ctrlProps/ctrlProp101.xml><?xml version="1.0" encoding="utf-8"?>
<formControlPr xmlns="http://schemas.microsoft.com/office/spreadsheetml/2009/9/main" objectType="Drop" dropLines="20" dropStyle="combo" dx="16" fmlaLink="AO15" fmlaRange="$AQ$32:$AQ$87" noThreeD="1" val="0"/>
</file>

<file path=xl/ctrlProps/ctrlProp102.xml><?xml version="1.0" encoding="utf-8"?>
<formControlPr xmlns="http://schemas.microsoft.com/office/spreadsheetml/2009/9/main" objectType="Drop" dropLines="20" dropStyle="combo" dx="16" fmlaLink="AO14" fmlaRange="$AQ$32:$AQ$87" noThreeD="1" val="0"/>
</file>

<file path=xl/ctrlProps/ctrlProp103.xml><?xml version="1.0" encoding="utf-8"?>
<formControlPr xmlns="http://schemas.microsoft.com/office/spreadsheetml/2009/9/main" objectType="Drop" dropLines="20" dropStyle="combo" dx="16" fmlaLink="AO13" fmlaRange="$AQ$32:$AQ$87" noThreeD="1" val="0"/>
</file>

<file path=xl/ctrlProps/ctrlProp104.xml><?xml version="1.0" encoding="utf-8"?>
<formControlPr xmlns="http://schemas.microsoft.com/office/spreadsheetml/2009/9/main" objectType="Drop" dropLines="20" dropStyle="combo" dx="16" fmlaLink="AO12" fmlaRange="$AQ$32:$AQ$87" noThreeD="1" val="0"/>
</file>

<file path=xl/ctrlProps/ctrlProp105.xml><?xml version="1.0" encoding="utf-8"?>
<formControlPr xmlns="http://schemas.microsoft.com/office/spreadsheetml/2009/9/main" objectType="Drop" dropLines="20" dropStyle="combo" dx="16" fmlaLink="AO11" fmlaRange="$AQ$32:$AQ$87" noThreeD="1" val="0"/>
</file>

<file path=xl/ctrlProps/ctrlProp106.xml><?xml version="1.0" encoding="utf-8"?>
<formControlPr xmlns="http://schemas.microsoft.com/office/spreadsheetml/2009/9/main" objectType="Drop" dropLines="20" dropStyle="combo" dx="16" fmlaLink="AO10" fmlaRange="$AQ$32:$AQ$87" noThreeD="1" val="0"/>
</file>

<file path=xl/ctrlProps/ctrlProp107.xml><?xml version="1.0" encoding="utf-8"?>
<formControlPr xmlns="http://schemas.microsoft.com/office/spreadsheetml/2009/9/main" objectType="Drop" dropLines="20" dropStyle="combo" dx="16" fmlaLink="AO9" fmlaRange="$AQ$32:$AQ$87" noThreeD="1" val="0"/>
</file>

<file path=xl/ctrlProps/ctrlProp108.xml><?xml version="1.0" encoding="utf-8"?>
<formControlPr xmlns="http://schemas.microsoft.com/office/spreadsheetml/2009/9/main" objectType="Drop" dropLines="20" dropStyle="combo" dx="16" fmlaLink="AO3" fmlaRange="$AQ$32:$AQ$87" noThreeD="1" val="0"/>
</file>

<file path=xl/ctrlProps/ctrlProp109.xml><?xml version="1.0" encoding="utf-8"?>
<formControlPr xmlns="http://schemas.microsoft.com/office/spreadsheetml/2009/9/main" objectType="Drop" dropLines="20" dropStyle="combo" dx="16" fmlaLink="AO4" fmlaRange="$AQ$32:$AQ$87" noThreeD="1" val="0"/>
</file>

<file path=xl/ctrlProps/ctrlProp11.xml><?xml version="1.0" encoding="utf-8"?>
<formControlPr xmlns="http://schemas.microsoft.com/office/spreadsheetml/2009/9/main" objectType="Drop" dropLines="15" dropStyle="combo" dx="16" fmlaLink="$AP$12" fmlaRange="$BT$1:$BT$15" noThreeD="1" sel="4" val="0"/>
</file>

<file path=xl/ctrlProps/ctrlProp110.xml><?xml version="1.0" encoding="utf-8"?>
<formControlPr xmlns="http://schemas.microsoft.com/office/spreadsheetml/2009/9/main" objectType="Drop" dropLines="20" dropStyle="combo" dx="16" fmlaLink="AO5" fmlaRange="$AQ$32:$AQ$87" noThreeD="1" val="0"/>
</file>

<file path=xl/ctrlProps/ctrlProp111.xml><?xml version="1.0" encoding="utf-8"?>
<formControlPr xmlns="http://schemas.microsoft.com/office/spreadsheetml/2009/9/main" objectType="Drop" dropLines="20" dropStyle="combo" dx="16" fmlaLink="AO6" fmlaRange="$AQ$32:$AQ$87" noThreeD="1" val="0"/>
</file>

<file path=xl/ctrlProps/ctrlProp112.xml><?xml version="1.0" encoding="utf-8"?>
<formControlPr xmlns="http://schemas.microsoft.com/office/spreadsheetml/2009/9/main" objectType="Drop" dropLines="20" dropStyle="combo" dx="16" fmlaLink="AO7" fmlaRange="$AQ$32:$AQ$87" noThreeD="1" val="0"/>
</file>

<file path=xl/ctrlProps/ctrlProp113.xml><?xml version="1.0" encoding="utf-8"?>
<formControlPr xmlns="http://schemas.microsoft.com/office/spreadsheetml/2009/9/main" objectType="Drop" dropLines="20" dropStyle="combo" dx="16" fmlaLink="AO8" fmlaRange="$AQ$32:$AQ$87" noThreeD="1" val="0"/>
</file>

<file path=xl/ctrlProps/ctrlProp12.xml><?xml version="1.0" encoding="utf-8"?>
<formControlPr xmlns="http://schemas.microsoft.com/office/spreadsheetml/2009/9/main" objectType="Drop" dropLines="15" dropStyle="combo" dx="16" fmlaLink="$AP$13" fmlaRange="$BT$1:$BT$15" noThreeD="1" sel="5" val="0"/>
</file>

<file path=xl/ctrlProps/ctrlProp13.xml><?xml version="1.0" encoding="utf-8"?>
<formControlPr xmlns="http://schemas.microsoft.com/office/spreadsheetml/2009/9/main" objectType="Drop" dropLines="15" dropStyle="combo" dx="16" fmlaLink="$AP$14" fmlaRange="$BT$1:$BT$15" noThreeD="1" val="0"/>
</file>

<file path=xl/ctrlProps/ctrlProp14.xml><?xml version="1.0" encoding="utf-8"?>
<formControlPr xmlns="http://schemas.microsoft.com/office/spreadsheetml/2009/9/main" objectType="Drop" dropLines="15" dropStyle="combo" dx="16" fmlaLink="$AP$15" fmlaRange="$BT$1:$BT$15" noThreeD="1" sel="2" val="0"/>
</file>

<file path=xl/ctrlProps/ctrlProp15.xml><?xml version="1.0" encoding="utf-8"?>
<formControlPr xmlns="http://schemas.microsoft.com/office/spreadsheetml/2009/9/main" objectType="Drop" dropLines="15" dropStyle="combo" dx="16" fmlaLink="$AP$16" fmlaRange="$BT$1:$BT$15" noThreeD="1" sel="2" val="0"/>
</file>

<file path=xl/ctrlProps/ctrlProp16.xml><?xml version="1.0" encoding="utf-8"?>
<formControlPr xmlns="http://schemas.microsoft.com/office/spreadsheetml/2009/9/main" objectType="Drop" dropLines="15" dropStyle="combo" dx="16" fmlaLink="$AP$17" fmlaRange="$BT$1:$BT$15" noThreeD="1" val="0"/>
</file>

<file path=xl/ctrlProps/ctrlProp17.xml><?xml version="1.0" encoding="utf-8"?>
<formControlPr xmlns="http://schemas.microsoft.com/office/spreadsheetml/2009/9/main" objectType="Drop" dropLines="15" dropStyle="combo" dx="16" fmlaLink="$AP$18" fmlaRange="$BT$1:$BT$15" noThreeD="1" val="0"/>
</file>

<file path=xl/ctrlProps/ctrlProp18.xml><?xml version="1.0" encoding="utf-8"?>
<formControlPr xmlns="http://schemas.microsoft.com/office/spreadsheetml/2009/9/main" objectType="Drop" dropLines="20" dropStyle="combo" dx="16" fmlaLink="$AJ$17" fmlaRange="$AQ$32:$AQ$87" noThreeD="1" val="0"/>
</file>

<file path=xl/ctrlProps/ctrlProp19.xml><?xml version="1.0" encoding="utf-8"?>
<formControlPr xmlns="http://schemas.microsoft.com/office/spreadsheetml/2009/9/main" objectType="Drop" dropLines="20" dropStyle="combo" dx="16" fmlaLink="AK17" fmlaRange="$AQ$32:$AQ$87" noThreeD="1" val="0"/>
</file>

<file path=xl/ctrlProps/ctrlProp2.xml><?xml version="1.0" encoding="utf-8"?>
<formControlPr xmlns="http://schemas.microsoft.com/office/spreadsheetml/2009/9/main" objectType="Drop" dropLines="15" dropStyle="combo" dx="16" fmlaLink="AP3" fmlaRange="$BT$1:$BT$15" noThreeD="1" sel="5" val="0"/>
</file>

<file path=xl/ctrlProps/ctrlProp20.xml><?xml version="1.0" encoding="utf-8"?>
<formControlPr xmlns="http://schemas.microsoft.com/office/spreadsheetml/2009/9/main" objectType="Drop" dropLines="20" dropStyle="combo" dx="16" fmlaLink="AL17" fmlaRange="$AQ$32:$AQ$87" noThreeD="1" val="0"/>
</file>

<file path=xl/ctrlProps/ctrlProp21.xml><?xml version="1.0" encoding="utf-8"?>
<formControlPr xmlns="http://schemas.microsoft.com/office/spreadsheetml/2009/9/main" objectType="Drop" dropLines="20" dropStyle="combo" dx="16" fmlaLink="AM17" fmlaRange="$AQ$32:$AQ$87" noThreeD="1" val="0"/>
</file>

<file path=xl/ctrlProps/ctrlProp22.xml><?xml version="1.0" encoding="utf-8"?>
<formControlPr xmlns="http://schemas.microsoft.com/office/spreadsheetml/2009/9/main" objectType="Drop" dropLines="20" dropStyle="combo" dx="16" fmlaLink="AN17" fmlaRange="$AQ$32:$AQ$87" noThreeD="1" val="0"/>
</file>

<file path=xl/ctrlProps/ctrlProp23.xml><?xml version="1.0" encoding="utf-8"?>
<formControlPr xmlns="http://schemas.microsoft.com/office/spreadsheetml/2009/9/main" objectType="Drop" dropLines="20" dropStyle="combo" dx="16" fmlaLink="AO17" fmlaRange="$AQ$32:$AQ$87" noThreeD="1" val="0"/>
</file>

<file path=xl/ctrlProps/ctrlProp24.xml><?xml version="1.0" encoding="utf-8"?>
<formControlPr xmlns="http://schemas.microsoft.com/office/spreadsheetml/2009/9/main" objectType="Drop" dropLines="20" dropStyle="combo" dx="16" fmlaLink="$AJ$18" fmlaRange="$AQ$32:$AQ$87" noThreeD="1" val="0"/>
</file>

<file path=xl/ctrlProps/ctrlProp25.xml><?xml version="1.0" encoding="utf-8"?>
<formControlPr xmlns="http://schemas.microsoft.com/office/spreadsheetml/2009/9/main" objectType="Drop" dropLines="20" dropStyle="combo" dx="16" fmlaLink="AK18" fmlaRange="$AQ$32:$AQ$87" noThreeD="1" val="0"/>
</file>

<file path=xl/ctrlProps/ctrlProp26.xml><?xml version="1.0" encoding="utf-8"?>
<formControlPr xmlns="http://schemas.microsoft.com/office/spreadsheetml/2009/9/main" objectType="Drop" dropLines="20" dropStyle="combo" dx="16" fmlaLink="AL18" fmlaRange="$AQ$32:$AQ$87" noThreeD="1" val="0"/>
</file>

<file path=xl/ctrlProps/ctrlProp27.xml><?xml version="1.0" encoding="utf-8"?>
<formControlPr xmlns="http://schemas.microsoft.com/office/spreadsheetml/2009/9/main" objectType="Drop" dropLines="20" dropStyle="combo" dx="16" fmlaLink="AM18" fmlaRange="$AQ$32:$AQ$87" noThreeD="1" val="0"/>
</file>

<file path=xl/ctrlProps/ctrlProp28.xml><?xml version="1.0" encoding="utf-8"?>
<formControlPr xmlns="http://schemas.microsoft.com/office/spreadsheetml/2009/9/main" objectType="Drop" dropLines="20" dropStyle="combo" dx="16" fmlaLink="AN18" fmlaRange="$AQ$32:$AQ$87" noThreeD="1" val="0"/>
</file>

<file path=xl/ctrlProps/ctrlProp29.xml><?xml version="1.0" encoding="utf-8"?>
<formControlPr xmlns="http://schemas.microsoft.com/office/spreadsheetml/2009/9/main" objectType="Drop" dropLines="20" dropStyle="combo" dx="16" fmlaLink="AO18" fmlaRange="$AQ$32:$AQ$87" noThreeD="1" val="0"/>
</file>

<file path=xl/ctrlProps/ctrlProp3.xml><?xml version="1.0" encoding="utf-8"?>
<formControlPr xmlns="http://schemas.microsoft.com/office/spreadsheetml/2009/9/main" objectType="Drop" dropLines="15" dropStyle="combo" dx="16" fmlaLink="$AP$4" fmlaRange="$BT$1:$BT$15" noThreeD="1" sel="2" val="0"/>
</file>

<file path=xl/ctrlProps/ctrlProp30.xml><?xml version="1.0" encoding="utf-8"?>
<formControlPr xmlns="http://schemas.microsoft.com/office/spreadsheetml/2009/9/main" objectType="Drop" dropLines="20" dropStyle="combo" dx="16" fmlaLink="$AJ$16" fmlaRange="$AQ$32:$AQ$87" noThreeD="1" val="0"/>
</file>

<file path=xl/ctrlProps/ctrlProp31.xml><?xml version="1.0" encoding="utf-8"?>
<formControlPr xmlns="http://schemas.microsoft.com/office/spreadsheetml/2009/9/main" objectType="Drop" dropLines="20" dropStyle="combo" dx="16" fmlaLink="$AJ$15" fmlaRange="$AQ$32:$AQ$87" noThreeD="1" val="0"/>
</file>

<file path=xl/ctrlProps/ctrlProp32.xml><?xml version="1.0" encoding="utf-8"?>
<formControlPr xmlns="http://schemas.microsoft.com/office/spreadsheetml/2009/9/main" objectType="Drop" dropLines="20" dropStyle="combo" dx="16" fmlaLink="$AJ$14" fmlaRange="$AQ$32:$AQ$87" noThreeD="1" val="0"/>
</file>

<file path=xl/ctrlProps/ctrlProp33.xml><?xml version="1.0" encoding="utf-8"?>
<formControlPr xmlns="http://schemas.microsoft.com/office/spreadsheetml/2009/9/main" objectType="Drop" dropLines="20" dropStyle="combo" dx="16" fmlaLink="$AJ$13" fmlaRange="$AQ$32:$AQ$87" noThreeD="1" sel="41" val="31"/>
</file>

<file path=xl/ctrlProps/ctrlProp34.xml><?xml version="1.0" encoding="utf-8"?>
<formControlPr xmlns="http://schemas.microsoft.com/office/spreadsheetml/2009/9/main" objectType="Drop" dropLines="20" dropStyle="combo" dx="16" fmlaLink="$AJ$12" fmlaRange="$AQ$32:$AQ$87" noThreeD="1" sel="39" val="23"/>
</file>

<file path=xl/ctrlProps/ctrlProp35.xml><?xml version="1.0" encoding="utf-8"?>
<formControlPr xmlns="http://schemas.microsoft.com/office/spreadsheetml/2009/9/main" objectType="Drop" dropLines="20" dropStyle="combo" dx="16" fmlaLink="$AJ$11" fmlaRange="$AQ$32:$AQ$87" noThreeD="1" val="0"/>
</file>

<file path=xl/ctrlProps/ctrlProp36.xml><?xml version="1.0" encoding="utf-8"?>
<formControlPr xmlns="http://schemas.microsoft.com/office/spreadsheetml/2009/9/main" objectType="Drop" dropLines="20" dropStyle="combo" dx="16" fmlaLink="$AJ$10" fmlaRange="$AQ$32:$AQ$87" noThreeD="1" sel="6" val="0"/>
</file>

<file path=xl/ctrlProps/ctrlProp37.xml><?xml version="1.0" encoding="utf-8"?>
<formControlPr xmlns="http://schemas.microsoft.com/office/spreadsheetml/2009/9/main" objectType="Drop" dropLines="20" dropStyle="combo" dx="16" fmlaLink="$AJ$9" fmlaRange="$AQ$32:$AQ$87" noThreeD="1" sel="4" val="0"/>
</file>

<file path=xl/ctrlProps/ctrlProp38.xml><?xml version="1.0" encoding="utf-8"?>
<formControlPr xmlns="http://schemas.microsoft.com/office/spreadsheetml/2009/9/main" objectType="Drop" dropLines="20" dropStyle="combo" dx="16" fmlaLink="$AJ$8" fmlaRange="$AQ$32:$AQ$87" noThreeD="1" sel="39" val="24"/>
</file>

<file path=xl/ctrlProps/ctrlProp39.xml><?xml version="1.0" encoding="utf-8"?>
<formControlPr xmlns="http://schemas.microsoft.com/office/spreadsheetml/2009/9/main" objectType="Drop" dropLines="20" dropStyle="combo" dx="16" fmlaLink="$AJ$7" fmlaRange="$AQ$32:$AQ$87" noThreeD="1" sel="39" val="23"/>
</file>

<file path=xl/ctrlProps/ctrlProp4.xml><?xml version="1.0" encoding="utf-8"?>
<formControlPr xmlns="http://schemas.microsoft.com/office/spreadsheetml/2009/9/main" objectType="Drop" dropLines="15" dropStyle="combo" dx="16" fmlaLink="$AP$5" fmlaRange="$BT$1:$BT$15" noThreeD="1" sel="2" val="0"/>
</file>

<file path=xl/ctrlProps/ctrlProp40.xml><?xml version="1.0" encoding="utf-8"?>
<formControlPr xmlns="http://schemas.microsoft.com/office/spreadsheetml/2009/9/main" objectType="Drop" dropLines="20" dropStyle="combo" dx="16" fmlaLink="$AJ$6" fmlaRange="$AQ$32:$AQ$87" noThreeD="1" sel="39" val="20"/>
</file>

<file path=xl/ctrlProps/ctrlProp41.xml><?xml version="1.0" encoding="utf-8"?>
<formControlPr xmlns="http://schemas.microsoft.com/office/spreadsheetml/2009/9/main" objectType="Drop" dropLines="20" dropStyle="combo" dx="16" fmlaLink="$AJ$5" fmlaRange="$AQ$32:$AQ$87" noThreeD="1" sel="39" val="25"/>
</file>

<file path=xl/ctrlProps/ctrlProp42.xml><?xml version="1.0" encoding="utf-8"?>
<formControlPr xmlns="http://schemas.microsoft.com/office/spreadsheetml/2009/9/main" objectType="Drop" dropLines="20" dropStyle="combo" dx="16" fmlaLink="$AJ$4" fmlaRange="$AQ$32:$AQ$87" noThreeD="1" val="0"/>
</file>

<file path=xl/ctrlProps/ctrlProp43.xml><?xml version="1.0" encoding="utf-8"?>
<formControlPr xmlns="http://schemas.microsoft.com/office/spreadsheetml/2009/9/main" objectType="Drop" dropLines="20" dropStyle="combo" dx="16" fmlaLink="$AJ$3" fmlaRange="$AQ$32:$AQ$87" noThreeD="1" sel="41" val="27"/>
</file>

<file path=xl/ctrlProps/ctrlProp44.xml><?xml version="1.0" encoding="utf-8"?>
<formControlPr xmlns="http://schemas.microsoft.com/office/spreadsheetml/2009/9/main" objectType="Drop" dropLines="20" dropStyle="combo" dx="16" fmlaLink="AK16" fmlaRange="$AQ$32:$AQ$87" noThreeD="1" val="0"/>
</file>

<file path=xl/ctrlProps/ctrlProp45.xml><?xml version="1.0" encoding="utf-8"?>
<formControlPr xmlns="http://schemas.microsoft.com/office/spreadsheetml/2009/9/main" objectType="Drop" dropLines="20" dropStyle="combo" dx="16" fmlaLink="AK15" fmlaRange="$AQ$32:$AQ$87" noThreeD="1" val="0"/>
</file>

<file path=xl/ctrlProps/ctrlProp46.xml><?xml version="1.0" encoding="utf-8"?>
<formControlPr xmlns="http://schemas.microsoft.com/office/spreadsheetml/2009/9/main" objectType="Drop" dropLines="20" dropStyle="combo" dx="16" fmlaLink="AK14" fmlaRange="$AQ$32:$AQ$87" noThreeD="1" val="0"/>
</file>

<file path=xl/ctrlProps/ctrlProp47.xml><?xml version="1.0" encoding="utf-8"?>
<formControlPr xmlns="http://schemas.microsoft.com/office/spreadsheetml/2009/9/main" objectType="Drop" dropLines="20" dropStyle="combo" dx="16" fmlaLink="AK13" fmlaRange="$AQ$32:$AQ$87" noThreeD="1" sel="44" val="35"/>
</file>

<file path=xl/ctrlProps/ctrlProp48.xml><?xml version="1.0" encoding="utf-8"?>
<formControlPr xmlns="http://schemas.microsoft.com/office/spreadsheetml/2009/9/main" objectType="Drop" dropLines="20" dropStyle="combo" dx="16" fmlaLink="AK12" fmlaRange="$AQ$32:$AQ$87" noThreeD="1" sel="41" val="23"/>
</file>

<file path=xl/ctrlProps/ctrlProp49.xml><?xml version="1.0" encoding="utf-8"?>
<formControlPr xmlns="http://schemas.microsoft.com/office/spreadsheetml/2009/9/main" objectType="Drop" dropLines="20" dropStyle="combo" dx="16" fmlaLink="AK11" fmlaRange="$AQ$32:$AQ$87" noThreeD="1" val="0"/>
</file>

<file path=xl/ctrlProps/ctrlProp5.xml><?xml version="1.0" encoding="utf-8"?>
<formControlPr xmlns="http://schemas.microsoft.com/office/spreadsheetml/2009/9/main" objectType="Drop" dropLines="15" dropStyle="combo" dx="16" fmlaLink="$AP$6" fmlaRange="$BT$1:$BT$15" noThreeD="1" sel="2" val="0"/>
</file>

<file path=xl/ctrlProps/ctrlProp50.xml><?xml version="1.0" encoding="utf-8"?>
<formControlPr xmlns="http://schemas.microsoft.com/office/spreadsheetml/2009/9/main" objectType="Drop" dropLines="20" dropStyle="combo" dx="16" fmlaLink="AK10" fmlaRange="$AQ$32:$AQ$87" noThreeD="1" sel="18" val="0"/>
</file>

<file path=xl/ctrlProps/ctrlProp51.xml><?xml version="1.0" encoding="utf-8"?>
<formControlPr xmlns="http://schemas.microsoft.com/office/spreadsheetml/2009/9/main" objectType="Drop" dropLines="20" dropStyle="combo" dx="16" fmlaLink="AK9" fmlaRange="$AQ$32:$AQ$87" noThreeD="1" sel="6" val="0"/>
</file>

<file path=xl/ctrlProps/ctrlProp52.xml><?xml version="1.0" encoding="utf-8"?>
<formControlPr xmlns="http://schemas.microsoft.com/office/spreadsheetml/2009/9/main" objectType="Drop" dropLines="20" dropStyle="combo" dx="16" fmlaLink="AK8" fmlaRange="$AQ$32:$AQ$87" noThreeD="1" val="0"/>
</file>

<file path=xl/ctrlProps/ctrlProp53.xml><?xml version="1.0" encoding="utf-8"?>
<formControlPr xmlns="http://schemas.microsoft.com/office/spreadsheetml/2009/9/main" objectType="Drop" dropLines="20" dropStyle="combo" dx="16" fmlaLink="AK7" fmlaRange="$AQ$32:$AQ$87" noThreeD="1" sel="41" val="24"/>
</file>

<file path=xl/ctrlProps/ctrlProp54.xml><?xml version="1.0" encoding="utf-8"?>
<formControlPr xmlns="http://schemas.microsoft.com/office/spreadsheetml/2009/9/main" objectType="Drop" dropLines="20" dropStyle="combo" dx="16" fmlaLink="AK6" fmlaRange="$AQ$32:$AQ$87" noThreeD="1" val="0"/>
</file>

<file path=xl/ctrlProps/ctrlProp55.xml><?xml version="1.0" encoding="utf-8"?>
<formControlPr xmlns="http://schemas.microsoft.com/office/spreadsheetml/2009/9/main" objectType="Drop" dropLines="20" dropStyle="combo" dx="16" fmlaLink="AK5" fmlaRange="$AQ$32:$AQ$87" noThreeD="1" sel="41" val="23"/>
</file>

<file path=xl/ctrlProps/ctrlProp56.xml><?xml version="1.0" encoding="utf-8"?>
<formControlPr xmlns="http://schemas.microsoft.com/office/spreadsheetml/2009/9/main" objectType="Drop" dropLines="20" dropStyle="combo" dx="16" fmlaLink="AK4" fmlaRange="$AQ$32:$AQ$87" noThreeD="1" val="0"/>
</file>

<file path=xl/ctrlProps/ctrlProp57.xml><?xml version="1.0" encoding="utf-8"?>
<formControlPr xmlns="http://schemas.microsoft.com/office/spreadsheetml/2009/9/main" objectType="Drop" dropLines="20" dropStyle="combo" dx="16" fmlaLink="AK3" fmlaRange="$AQ$32:$AQ$87" noThreeD="1" sel="44" val="36"/>
</file>

<file path=xl/ctrlProps/ctrlProp58.xml><?xml version="1.0" encoding="utf-8"?>
<formControlPr xmlns="http://schemas.microsoft.com/office/spreadsheetml/2009/9/main" objectType="Drop" dropLines="20" dropStyle="combo" dx="16" fmlaLink="AL16" fmlaRange="$AQ$32:$AQ$87" noThreeD="1" val="0"/>
</file>

<file path=xl/ctrlProps/ctrlProp59.xml><?xml version="1.0" encoding="utf-8"?>
<formControlPr xmlns="http://schemas.microsoft.com/office/spreadsheetml/2009/9/main" objectType="Drop" dropLines="20" dropStyle="combo" dx="16" fmlaLink="AL15" fmlaRange="$AQ$32:$AQ$87" noThreeD="1" val="0"/>
</file>

<file path=xl/ctrlProps/ctrlProp6.xml><?xml version="1.0" encoding="utf-8"?>
<formControlPr xmlns="http://schemas.microsoft.com/office/spreadsheetml/2009/9/main" objectType="Drop" dropLines="15" dropStyle="combo" dx="16" fmlaLink="$AP$7" fmlaRange="$BT$1:$BT$15" noThreeD="1" sel="2" val="0"/>
</file>

<file path=xl/ctrlProps/ctrlProp60.xml><?xml version="1.0" encoding="utf-8"?>
<formControlPr xmlns="http://schemas.microsoft.com/office/spreadsheetml/2009/9/main" objectType="Drop" dropLines="20" dropStyle="combo" dx="16" fmlaLink="AL14" fmlaRange="$AQ$32:$AQ$87" noThreeD="1" val="0"/>
</file>

<file path=xl/ctrlProps/ctrlProp61.xml><?xml version="1.0" encoding="utf-8"?>
<formControlPr xmlns="http://schemas.microsoft.com/office/spreadsheetml/2009/9/main" objectType="Drop" dropLines="20" dropStyle="combo" dx="16" fmlaLink="AL13" fmlaRange="$AQ$32:$AQ$87" noThreeD="1" val="0"/>
</file>

<file path=xl/ctrlProps/ctrlProp62.xml><?xml version="1.0" encoding="utf-8"?>
<formControlPr xmlns="http://schemas.microsoft.com/office/spreadsheetml/2009/9/main" objectType="Drop" dropLines="20" dropStyle="combo" dx="16" fmlaLink="AL12" fmlaRange="$AQ$32:$AQ$87" noThreeD="1" val="0"/>
</file>

<file path=xl/ctrlProps/ctrlProp63.xml><?xml version="1.0" encoding="utf-8"?>
<formControlPr xmlns="http://schemas.microsoft.com/office/spreadsheetml/2009/9/main" objectType="Drop" dropLines="20" dropStyle="combo" dx="16" fmlaLink="AL11" fmlaRange="$AQ$32:$AQ$87" noThreeD="1" val="0"/>
</file>

<file path=xl/ctrlProps/ctrlProp64.xml><?xml version="1.0" encoding="utf-8"?>
<formControlPr xmlns="http://schemas.microsoft.com/office/spreadsheetml/2009/9/main" objectType="Drop" dropLines="20" dropStyle="combo" dx="16" fmlaLink="AL10" fmlaRange="$AQ$32:$AQ$87" noThreeD="1" sel="23" val="12"/>
</file>

<file path=xl/ctrlProps/ctrlProp65.xml><?xml version="1.0" encoding="utf-8"?>
<formControlPr xmlns="http://schemas.microsoft.com/office/spreadsheetml/2009/9/main" objectType="Drop" dropLines="20" dropStyle="combo" dx="16" fmlaLink="AL9" fmlaRange="$AQ$32:$AQ$87" noThreeD="1" sel="16" val="2"/>
</file>

<file path=xl/ctrlProps/ctrlProp66.xml><?xml version="1.0" encoding="utf-8"?>
<formControlPr xmlns="http://schemas.microsoft.com/office/spreadsheetml/2009/9/main" objectType="Drop" dropLines="20" dropStyle="combo" dx="16" fmlaLink="AL8" fmlaRange="$AQ$32:$AQ$87" noThreeD="1" val="0"/>
</file>

<file path=xl/ctrlProps/ctrlProp67.xml><?xml version="1.0" encoding="utf-8"?>
<formControlPr xmlns="http://schemas.microsoft.com/office/spreadsheetml/2009/9/main" objectType="Drop" dropLines="20" dropStyle="combo" dx="16" fmlaLink="AL7" fmlaRange="$AQ$32:$AQ$87" noThreeD="1" val="0"/>
</file>

<file path=xl/ctrlProps/ctrlProp68.xml><?xml version="1.0" encoding="utf-8"?>
<formControlPr xmlns="http://schemas.microsoft.com/office/spreadsheetml/2009/9/main" objectType="Drop" dropLines="20" dropStyle="combo" dx="16" fmlaLink="AL6" fmlaRange="$AQ$32:$AQ$87" noThreeD="1" val="0"/>
</file>

<file path=xl/ctrlProps/ctrlProp69.xml><?xml version="1.0" encoding="utf-8"?>
<formControlPr xmlns="http://schemas.microsoft.com/office/spreadsheetml/2009/9/main" objectType="Drop" dropLines="20" dropStyle="combo" dx="16" fmlaLink="AL5" fmlaRange="$AQ$32:$AQ$87" noThreeD="1" val="0"/>
</file>

<file path=xl/ctrlProps/ctrlProp7.xml><?xml version="1.0" encoding="utf-8"?>
<formControlPr xmlns="http://schemas.microsoft.com/office/spreadsheetml/2009/9/main" objectType="Drop" dropLines="15" dropStyle="combo" dx="16" fmlaLink="$AP$8" fmlaRange="$BT$1:$BT$15" noThreeD="1" sel="2" val="0"/>
</file>

<file path=xl/ctrlProps/ctrlProp70.xml><?xml version="1.0" encoding="utf-8"?>
<formControlPr xmlns="http://schemas.microsoft.com/office/spreadsheetml/2009/9/main" objectType="Drop" dropLines="20" dropStyle="combo" dx="16" fmlaLink="AL4" fmlaRange="$AQ$32:$AQ$87" noThreeD="1" val="0"/>
</file>

<file path=xl/ctrlProps/ctrlProp71.xml><?xml version="1.0" encoding="utf-8"?>
<formControlPr xmlns="http://schemas.microsoft.com/office/spreadsheetml/2009/9/main" objectType="Drop" dropLines="20" dropStyle="combo" dx="16" fmlaLink="AL3" fmlaRange="$AQ$32:$AQ$87" noThreeD="1" val="0"/>
</file>

<file path=xl/ctrlProps/ctrlProp72.xml><?xml version="1.0" encoding="utf-8"?>
<formControlPr xmlns="http://schemas.microsoft.com/office/spreadsheetml/2009/9/main" objectType="Drop" dropLines="20" dropStyle="combo" dx="16" fmlaLink="AM16" fmlaRange="$AQ$32:$AQ$87" noThreeD="1" val="0"/>
</file>

<file path=xl/ctrlProps/ctrlProp73.xml><?xml version="1.0" encoding="utf-8"?>
<formControlPr xmlns="http://schemas.microsoft.com/office/spreadsheetml/2009/9/main" objectType="Drop" dropLines="20" dropStyle="combo" dx="16" fmlaLink="AM15" fmlaRange="$AQ$32:$AQ$87" noThreeD="1" val="0"/>
</file>

<file path=xl/ctrlProps/ctrlProp74.xml><?xml version="1.0" encoding="utf-8"?>
<formControlPr xmlns="http://schemas.microsoft.com/office/spreadsheetml/2009/9/main" objectType="Drop" dropLines="20" dropStyle="combo" dx="16" fmlaLink="AM14" fmlaRange="$AQ$32:$AQ$87" noThreeD="1" val="0"/>
</file>

<file path=xl/ctrlProps/ctrlProp75.xml><?xml version="1.0" encoding="utf-8"?>
<formControlPr xmlns="http://schemas.microsoft.com/office/spreadsheetml/2009/9/main" objectType="Drop" dropLines="20" dropStyle="combo" dx="16" fmlaLink="AM13" fmlaRange="$AQ$32:$AQ$87" noThreeD="1" val="0"/>
</file>

<file path=xl/ctrlProps/ctrlProp76.xml><?xml version="1.0" encoding="utf-8"?>
<formControlPr xmlns="http://schemas.microsoft.com/office/spreadsheetml/2009/9/main" objectType="Drop" dropLines="20" dropStyle="combo" dx="16" fmlaLink="AM12" fmlaRange="$AQ$32:$AQ$87" noThreeD="1" val="0"/>
</file>

<file path=xl/ctrlProps/ctrlProp77.xml><?xml version="1.0" encoding="utf-8"?>
<formControlPr xmlns="http://schemas.microsoft.com/office/spreadsheetml/2009/9/main" objectType="Drop" dropLines="20" dropStyle="combo" dx="16" fmlaLink="AM11" fmlaRange="$AQ$32:$AQ$87" noThreeD="1" val="0"/>
</file>

<file path=xl/ctrlProps/ctrlProp78.xml><?xml version="1.0" encoding="utf-8"?>
<formControlPr xmlns="http://schemas.microsoft.com/office/spreadsheetml/2009/9/main" objectType="Drop" dropLines="20" dropStyle="combo" dx="16" fmlaLink="AM10" fmlaRange="$AQ$32:$AQ$87" noThreeD="1" val="0"/>
</file>

<file path=xl/ctrlProps/ctrlProp79.xml><?xml version="1.0" encoding="utf-8"?>
<formControlPr xmlns="http://schemas.microsoft.com/office/spreadsheetml/2009/9/main" objectType="Drop" dropLines="20" dropStyle="combo" dx="16" fmlaLink="AM9" fmlaRange="$AQ$32:$AQ$87" noThreeD="1" sel="12" val="0"/>
</file>

<file path=xl/ctrlProps/ctrlProp8.xml><?xml version="1.0" encoding="utf-8"?>
<formControlPr xmlns="http://schemas.microsoft.com/office/spreadsheetml/2009/9/main" objectType="Drop" dropLines="15" dropStyle="combo" dx="16" fmlaLink="$AP$9" fmlaRange="$BT$1:$BT$15" noThreeD="1" sel="3" val="0"/>
</file>

<file path=xl/ctrlProps/ctrlProp80.xml><?xml version="1.0" encoding="utf-8"?>
<formControlPr xmlns="http://schemas.microsoft.com/office/spreadsheetml/2009/9/main" objectType="Drop" dropLines="20" dropStyle="combo" dx="16" fmlaLink="AM8" fmlaRange="$AQ$32:$AQ$87" noThreeD="1" val="0"/>
</file>

<file path=xl/ctrlProps/ctrlProp81.xml><?xml version="1.0" encoding="utf-8"?>
<formControlPr xmlns="http://schemas.microsoft.com/office/spreadsheetml/2009/9/main" objectType="Drop" dropLines="20" dropStyle="combo" dx="16" fmlaLink="AM7" fmlaRange="$AQ$32:$AQ$87" noThreeD="1" val="0"/>
</file>

<file path=xl/ctrlProps/ctrlProp82.xml><?xml version="1.0" encoding="utf-8"?>
<formControlPr xmlns="http://schemas.microsoft.com/office/spreadsheetml/2009/9/main" objectType="Drop" dropLines="20" dropStyle="combo" dx="16" fmlaLink="AM6" fmlaRange="$AQ$32:$AQ$87" noThreeD="1" val="0"/>
</file>

<file path=xl/ctrlProps/ctrlProp83.xml><?xml version="1.0" encoding="utf-8"?>
<formControlPr xmlns="http://schemas.microsoft.com/office/spreadsheetml/2009/9/main" objectType="Drop" dropLines="20" dropStyle="combo" dx="16" fmlaLink="AM5" fmlaRange="$AQ$32:$AQ$87" noThreeD="1" val="0"/>
</file>

<file path=xl/ctrlProps/ctrlProp84.xml><?xml version="1.0" encoding="utf-8"?>
<formControlPr xmlns="http://schemas.microsoft.com/office/spreadsheetml/2009/9/main" objectType="Drop" dropLines="20" dropStyle="combo" dx="16" fmlaLink="AM4" fmlaRange="$AQ$32:$AQ$87" noThreeD="1" val="0"/>
</file>

<file path=xl/ctrlProps/ctrlProp85.xml><?xml version="1.0" encoding="utf-8"?>
<formControlPr xmlns="http://schemas.microsoft.com/office/spreadsheetml/2009/9/main" objectType="Drop" dropLines="20" dropStyle="combo" dx="16" fmlaLink="AM3" fmlaRange="$AQ$32:$AQ$87" noThreeD="1" val="0"/>
</file>

<file path=xl/ctrlProps/ctrlProp86.xml><?xml version="1.0" encoding="utf-8"?>
<formControlPr xmlns="http://schemas.microsoft.com/office/spreadsheetml/2009/9/main" objectType="Drop" dropLines="20" dropStyle="combo" dx="16" fmlaLink="AN16" fmlaRange="$AQ$32:$AQ$87" noThreeD="1" val="0"/>
</file>

<file path=xl/ctrlProps/ctrlProp87.xml><?xml version="1.0" encoding="utf-8"?>
<formControlPr xmlns="http://schemas.microsoft.com/office/spreadsheetml/2009/9/main" objectType="Drop" dropLines="20" dropStyle="combo" dx="16" fmlaLink="AN15" fmlaRange="$AQ$32:$AQ$87" noThreeD="1" val="0"/>
</file>

<file path=xl/ctrlProps/ctrlProp88.xml><?xml version="1.0" encoding="utf-8"?>
<formControlPr xmlns="http://schemas.microsoft.com/office/spreadsheetml/2009/9/main" objectType="Drop" dropLines="20" dropStyle="combo" dx="16" fmlaLink="AN14" fmlaRange="$AQ$32:$AQ$87" noThreeD="1" val="0"/>
</file>

<file path=xl/ctrlProps/ctrlProp89.xml><?xml version="1.0" encoding="utf-8"?>
<formControlPr xmlns="http://schemas.microsoft.com/office/spreadsheetml/2009/9/main" objectType="Drop" dropLines="20" dropStyle="combo" dx="16" fmlaLink="AN13" fmlaRange="$AQ$32:$AQ$87" noThreeD="1" val="0"/>
</file>

<file path=xl/ctrlProps/ctrlProp9.xml><?xml version="1.0" encoding="utf-8"?>
<formControlPr xmlns="http://schemas.microsoft.com/office/spreadsheetml/2009/9/main" objectType="Drop" dropLines="15" dropStyle="combo" dx="16" fmlaLink="$AP$10" fmlaRange="$BT$1:$BT$15" noThreeD="1" sel="3" val="0"/>
</file>

<file path=xl/ctrlProps/ctrlProp90.xml><?xml version="1.0" encoding="utf-8"?>
<formControlPr xmlns="http://schemas.microsoft.com/office/spreadsheetml/2009/9/main" objectType="Drop" dropLines="20" dropStyle="combo" dx="16" fmlaLink="AN12" fmlaRange="$AQ$32:$AQ$87" noThreeD="1" val="0"/>
</file>

<file path=xl/ctrlProps/ctrlProp91.xml><?xml version="1.0" encoding="utf-8"?>
<formControlPr xmlns="http://schemas.microsoft.com/office/spreadsheetml/2009/9/main" objectType="Drop" dropLines="20" dropStyle="combo" dx="16" fmlaLink="AN11" fmlaRange="$AQ$32:$AQ$87" noThreeD="1" val="0"/>
</file>

<file path=xl/ctrlProps/ctrlProp92.xml><?xml version="1.0" encoding="utf-8"?>
<formControlPr xmlns="http://schemas.microsoft.com/office/spreadsheetml/2009/9/main" objectType="Drop" dropLines="20" dropStyle="combo" dx="16" fmlaLink="AN10" fmlaRange="$AQ$32:$AQ$87" noThreeD="1" val="0"/>
</file>

<file path=xl/ctrlProps/ctrlProp93.xml><?xml version="1.0" encoding="utf-8"?>
<formControlPr xmlns="http://schemas.microsoft.com/office/spreadsheetml/2009/9/main" objectType="Drop" dropLines="20" dropStyle="combo" dx="16" fmlaLink="AN9" fmlaRange="$AQ$32:$AQ$87" noThreeD="1" val="0"/>
</file>

<file path=xl/ctrlProps/ctrlProp94.xml><?xml version="1.0" encoding="utf-8"?>
<formControlPr xmlns="http://schemas.microsoft.com/office/spreadsheetml/2009/9/main" objectType="Drop" dropLines="20" dropStyle="combo" dx="16" fmlaLink="AN8" fmlaRange="$AQ$32:$AQ$87" noThreeD="1" val="0"/>
</file>

<file path=xl/ctrlProps/ctrlProp95.xml><?xml version="1.0" encoding="utf-8"?>
<formControlPr xmlns="http://schemas.microsoft.com/office/spreadsheetml/2009/9/main" objectType="Drop" dropLines="20" dropStyle="combo" dx="16" fmlaLink="AN7" fmlaRange="$AQ$32:$AQ$87" noThreeD="1" val="0"/>
</file>

<file path=xl/ctrlProps/ctrlProp96.xml><?xml version="1.0" encoding="utf-8"?>
<formControlPr xmlns="http://schemas.microsoft.com/office/spreadsheetml/2009/9/main" objectType="Drop" dropLines="20" dropStyle="combo" dx="16" fmlaLink="AN6" fmlaRange="$AQ$32:$AQ$87" noThreeD="1" val="0"/>
</file>

<file path=xl/ctrlProps/ctrlProp97.xml><?xml version="1.0" encoding="utf-8"?>
<formControlPr xmlns="http://schemas.microsoft.com/office/spreadsheetml/2009/9/main" objectType="Drop" dropLines="20" dropStyle="combo" dx="16" fmlaLink="AN5" fmlaRange="$AQ$32:$AQ$87" noThreeD="1" val="0"/>
</file>

<file path=xl/ctrlProps/ctrlProp98.xml><?xml version="1.0" encoding="utf-8"?>
<formControlPr xmlns="http://schemas.microsoft.com/office/spreadsheetml/2009/9/main" objectType="Drop" dropLines="20" dropStyle="combo" dx="16" fmlaLink="AN4" fmlaRange="$AQ$32:$AQ$87" noThreeD="1" val="0"/>
</file>

<file path=xl/ctrlProps/ctrlProp99.xml><?xml version="1.0" encoding="utf-8"?>
<formControlPr xmlns="http://schemas.microsoft.com/office/spreadsheetml/2009/9/main" objectType="Drop" dropLines="20" dropStyle="combo" dx="16" fmlaLink="AN3" fmlaRange="$AQ$32:$AQ$87" noThreeD="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20</xdr:row>
          <xdr:rowOff>9525</xdr:rowOff>
        </xdr:from>
        <xdr:to>
          <xdr:col>8</xdr:col>
          <xdr:colOff>1162050</xdr:colOff>
          <xdr:row>20</xdr:row>
          <xdr:rowOff>209550</xdr:rowOff>
        </xdr:to>
        <xdr:sp macro="" textlink="">
          <xdr:nvSpPr>
            <xdr:cNvPr id="1025" name="Rullemenu 14" hidden="1">
              <a:extLst>
                <a:ext uri="{63B3BB69-23CF-44E3-9099-C40C66FF867C}">
                  <a14:compatExt spid="_x0000_s102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9525</xdr:rowOff>
        </xdr:from>
        <xdr:to>
          <xdr:col>3</xdr:col>
          <xdr:colOff>1409700</xdr:colOff>
          <xdr:row>2</xdr:row>
          <xdr:rowOff>209550</xdr:rowOff>
        </xdr:to>
        <xdr:sp macro="" textlink="">
          <xdr:nvSpPr>
            <xdr:cNvPr id="1026" name="player 1" hidden="1">
              <a:extLst>
                <a:ext uri="{63B3BB69-23CF-44E3-9099-C40C66FF867C}">
                  <a14:compatExt spid="_x0000_s102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xdr:rowOff>
        </xdr:from>
        <xdr:to>
          <xdr:col>3</xdr:col>
          <xdr:colOff>1409700</xdr:colOff>
          <xdr:row>3</xdr:row>
          <xdr:rowOff>209550</xdr:rowOff>
        </xdr:to>
        <xdr:sp macro="" textlink="">
          <xdr:nvSpPr>
            <xdr:cNvPr id="1035" name="player 2" hidden="1">
              <a:extLst>
                <a:ext uri="{63B3BB69-23CF-44E3-9099-C40C66FF867C}">
                  <a14:compatExt spid="_x0000_s103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xdr:rowOff>
        </xdr:from>
        <xdr:to>
          <xdr:col>3</xdr:col>
          <xdr:colOff>1409700</xdr:colOff>
          <xdr:row>4</xdr:row>
          <xdr:rowOff>209550</xdr:rowOff>
        </xdr:to>
        <xdr:sp macro="" textlink="">
          <xdr:nvSpPr>
            <xdr:cNvPr id="1036" name="player 3" hidden="1">
              <a:extLst>
                <a:ext uri="{63B3BB69-23CF-44E3-9099-C40C66FF867C}">
                  <a14:compatExt spid="_x0000_s10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1409700</xdr:colOff>
          <xdr:row>5</xdr:row>
          <xdr:rowOff>209550</xdr:rowOff>
        </xdr:to>
        <xdr:sp macro="" textlink="">
          <xdr:nvSpPr>
            <xdr:cNvPr id="1037" name="player 4" hidden="1">
              <a:extLst>
                <a:ext uri="{63B3BB69-23CF-44E3-9099-C40C66FF867C}">
                  <a14:compatExt spid="_x0000_s103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xdr:rowOff>
        </xdr:from>
        <xdr:to>
          <xdr:col>3</xdr:col>
          <xdr:colOff>1409700</xdr:colOff>
          <xdr:row>6</xdr:row>
          <xdr:rowOff>209550</xdr:rowOff>
        </xdr:to>
        <xdr:sp macro="" textlink="">
          <xdr:nvSpPr>
            <xdr:cNvPr id="1038" name="player 5" hidden="1">
              <a:extLst>
                <a:ext uri="{63B3BB69-23CF-44E3-9099-C40C66FF867C}">
                  <a14:compatExt spid="_x0000_s103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1409700</xdr:colOff>
          <xdr:row>7</xdr:row>
          <xdr:rowOff>209550</xdr:rowOff>
        </xdr:to>
        <xdr:sp macro="" textlink="">
          <xdr:nvSpPr>
            <xdr:cNvPr id="1039" name="player 6" hidden="1">
              <a:extLst>
                <a:ext uri="{63B3BB69-23CF-44E3-9099-C40C66FF867C}">
                  <a14:compatExt spid="_x0000_s103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1409700</xdr:colOff>
          <xdr:row>8</xdr:row>
          <xdr:rowOff>209550</xdr:rowOff>
        </xdr:to>
        <xdr:sp macro="" textlink="">
          <xdr:nvSpPr>
            <xdr:cNvPr id="1040" name="player 7" hidden="1">
              <a:extLst>
                <a:ext uri="{63B3BB69-23CF-44E3-9099-C40C66FF867C}">
                  <a14:compatExt spid="_x0000_s104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1409700</xdr:colOff>
          <xdr:row>9</xdr:row>
          <xdr:rowOff>209550</xdr:rowOff>
        </xdr:to>
        <xdr:sp macro="" textlink="">
          <xdr:nvSpPr>
            <xdr:cNvPr id="1041" name="player 8" hidden="1">
              <a:extLst>
                <a:ext uri="{63B3BB69-23CF-44E3-9099-C40C66FF867C}">
                  <a14:compatExt spid="_x0000_s104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1409700</xdr:colOff>
          <xdr:row>10</xdr:row>
          <xdr:rowOff>209550</xdr:rowOff>
        </xdr:to>
        <xdr:sp macro="" textlink="">
          <xdr:nvSpPr>
            <xdr:cNvPr id="1042" name="player 9" hidden="1">
              <a:extLst>
                <a:ext uri="{63B3BB69-23CF-44E3-9099-C40C66FF867C}">
                  <a14:compatExt spid="_x0000_s104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1409700</xdr:colOff>
          <xdr:row>11</xdr:row>
          <xdr:rowOff>209550</xdr:rowOff>
        </xdr:to>
        <xdr:sp macro="" textlink="">
          <xdr:nvSpPr>
            <xdr:cNvPr id="1044" name="player 10" hidden="1">
              <a:extLst>
                <a:ext uri="{63B3BB69-23CF-44E3-9099-C40C66FF867C}">
                  <a14:compatExt spid="_x0000_s104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1409700</xdr:colOff>
          <xdr:row>12</xdr:row>
          <xdr:rowOff>209550</xdr:rowOff>
        </xdr:to>
        <xdr:sp macro="" textlink="">
          <xdr:nvSpPr>
            <xdr:cNvPr id="1045" name="player 11" hidden="1">
              <a:extLst>
                <a:ext uri="{63B3BB69-23CF-44E3-9099-C40C66FF867C}">
                  <a14:compatExt spid="_x0000_s104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1409700</xdr:colOff>
          <xdr:row>13</xdr:row>
          <xdr:rowOff>209550</xdr:rowOff>
        </xdr:to>
        <xdr:sp macro="" textlink="">
          <xdr:nvSpPr>
            <xdr:cNvPr id="1046" name="player 12" hidden="1">
              <a:extLst>
                <a:ext uri="{63B3BB69-23CF-44E3-9099-C40C66FF867C}">
                  <a14:compatExt spid="_x0000_s104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1409700</xdr:colOff>
          <xdr:row>14</xdr:row>
          <xdr:rowOff>209550</xdr:rowOff>
        </xdr:to>
        <xdr:sp macro="" textlink="">
          <xdr:nvSpPr>
            <xdr:cNvPr id="1047" name="player 13" hidden="1">
              <a:extLst>
                <a:ext uri="{63B3BB69-23CF-44E3-9099-C40C66FF867C}">
                  <a14:compatExt spid="_x0000_s104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1409700</xdr:colOff>
          <xdr:row>15</xdr:row>
          <xdr:rowOff>209550</xdr:rowOff>
        </xdr:to>
        <xdr:sp macro="" textlink="">
          <xdr:nvSpPr>
            <xdr:cNvPr id="1048" name="player 14" hidden="1">
              <a:extLst>
                <a:ext uri="{63B3BB69-23CF-44E3-9099-C40C66FF867C}">
                  <a14:compatExt spid="_x0000_s104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1409700</xdr:colOff>
          <xdr:row>16</xdr:row>
          <xdr:rowOff>209550</xdr:rowOff>
        </xdr:to>
        <xdr:sp macro="" textlink="">
          <xdr:nvSpPr>
            <xdr:cNvPr id="1049" name="player 15" hidden="1">
              <a:extLst>
                <a:ext uri="{63B3BB69-23CF-44E3-9099-C40C66FF867C}">
                  <a14:compatExt spid="_x0000_s104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1409700</xdr:colOff>
          <xdr:row>17</xdr:row>
          <xdr:rowOff>209550</xdr:rowOff>
        </xdr:to>
        <xdr:sp macro="" textlink="">
          <xdr:nvSpPr>
            <xdr:cNvPr id="1050" name="player 16" hidden="1">
              <a:extLst>
                <a:ext uri="{63B3BB69-23CF-44E3-9099-C40C66FF867C}">
                  <a14:compatExt spid="_x0000_s105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20</xdr:row>
          <xdr:rowOff>38100</xdr:rowOff>
        </xdr:from>
        <xdr:to>
          <xdr:col>26</xdr:col>
          <xdr:colOff>85725</xdr:colOff>
          <xdr:row>20</xdr:row>
          <xdr:rowOff>200025</xdr:rowOff>
        </xdr:to>
        <xdr:sp macro="" textlink="">
          <xdr:nvSpPr>
            <xdr:cNvPr id="1102" name="CheckBox1" hidden="1">
              <a:extLst>
                <a:ext uri="{63B3BB69-23CF-44E3-9099-C40C66FF867C}">
                  <a14:compatExt spid="_x0000_s11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9525</xdr:rowOff>
        </xdr:from>
        <xdr:to>
          <xdr:col>28</xdr:col>
          <xdr:colOff>0</xdr:colOff>
          <xdr:row>16</xdr:row>
          <xdr:rowOff>209550</xdr:rowOff>
        </xdr:to>
        <xdr:sp macro="" textlink="">
          <xdr:nvSpPr>
            <xdr:cNvPr id="1115" name="Drop Down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9525</xdr:rowOff>
        </xdr:from>
        <xdr:to>
          <xdr:col>28</xdr:col>
          <xdr:colOff>1047750</xdr:colOff>
          <xdr:row>16</xdr:row>
          <xdr:rowOff>209550</xdr:rowOff>
        </xdr:to>
        <xdr:sp macro="" textlink="">
          <xdr:nvSpPr>
            <xdr:cNvPr id="1116" name="Drop Down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16</xdr:row>
          <xdr:rowOff>9525</xdr:rowOff>
        </xdr:from>
        <xdr:to>
          <xdr:col>30</xdr:col>
          <xdr:colOff>0</xdr:colOff>
          <xdr:row>16</xdr:row>
          <xdr:rowOff>209550</xdr:rowOff>
        </xdr:to>
        <xdr:sp macro="" textlink="">
          <xdr:nvSpPr>
            <xdr:cNvPr id="1117" name="Drop Down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9525</xdr:rowOff>
        </xdr:from>
        <xdr:to>
          <xdr:col>31</xdr:col>
          <xdr:colOff>0</xdr:colOff>
          <xdr:row>16</xdr:row>
          <xdr:rowOff>209550</xdr:rowOff>
        </xdr:to>
        <xdr:sp macro="" textlink="">
          <xdr:nvSpPr>
            <xdr:cNvPr id="1118" name="Drop Down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9525</xdr:rowOff>
        </xdr:from>
        <xdr:to>
          <xdr:col>32</xdr:col>
          <xdr:colOff>0</xdr:colOff>
          <xdr:row>16</xdr:row>
          <xdr:rowOff>209550</xdr:rowOff>
        </xdr:to>
        <xdr:sp macro="" textlink="">
          <xdr:nvSpPr>
            <xdr:cNvPr id="1119" name="Drop Down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16</xdr:row>
          <xdr:rowOff>209550</xdr:rowOff>
        </xdr:to>
        <xdr:sp macro="" textlink="">
          <xdr:nvSpPr>
            <xdr:cNvPr id="1120" name="Drop Down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xdr:row>
          <xdr:rowOff>9525</xdr:rowOff>
        </xdr:from>
        <xdr:to>
          <xdr:col>28</xdr:col>
          <xdr:colOff>0</xdr:colOff>
          <xdr:row>17</xdr:row>
          <xdr:rowOff>209550</xdr:rowOff>
        </xdr:to>
        <xdr:sp macro="" textlink="">
          <xdr:nvSpPr>
            <xdr:cNvPr id="1121" name="Drop Down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9525</xdr:rowOff>
        </xdr:from>
        <xdr:to>
          <xdr:col>28</xdr:col>
          <xdr:colOff>1047750</xdr:colOff>
          <xdr:row>17</xdr:row>
          <xdr:rowOff>209550</xdr:rowOff>
        </xdr:to>
        <xdr:sp macro="" textlink="">
          <xdr:nvSpPr>
            <xdr:cNvPr id="1122" name="Drop Down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17</xdr:row>
          <xdr:rowOff>9525</xdr:rowOff>
        </xdr:from>
        <xdr:to>
          <xdr:col>30</xdr:col>
          <xdr:colOff>0</xdr:colOff>
          <xdr:row>17</xdr:row>
          <xdr:rowOff>209550</xdr:rowOff>
        </xdr:to>
        <xdr:sp macro="" textlink="">
          <xdr:nvSpPr>
            <xdr:cNvPr id="1123" name="Drop Down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9525</xdr:rowOff>
        </xdr:from>
        <xdr:to>
          <xdr:col>31</xdr:col>
          <xdr:colOff>0</xdr:colOff>
          <xdr:row>17</xdr:row>
          <xdr:rowOff>209550</xdr:rowOff>
        </xdr:to>
        <xdr:sp macro="" textlink="">
          <xdr:nvSpPr>
            <xdr:cNvPr id="1124" name="Drop Down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9525</xdr:rowOff>
        </xdr:from>
        <xdr:to>
          <xdr:col>32</xdr:col>
          <xdr:colOff>0</xdr:colOff>
          <xdr:row>17</xdr:row>
          <xdr:rowOff>209550</xdr:rowOff>
        </xdr:to>
        <xdr:sp macro="" textlink="">
          <xdr:nvSpPr>
            <xdr:cNvPr id="1125" name="Drop Down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9525</xdr:rowOff>
        </xdr:from>
        <xdr:to>
          <xdr:col>33</xdr:col>
          <xdr:colOff>0</xdr:colOff>
          <xdr:row>17</xdr:row>
          <xdr:rowOff>209550</xdr:rowOff>
        </xdr:to>
        <xdr:sp macro="" textlink="">
          <xdr:nvSpPr>
            <xdr:cNvPr id="1126" name="Drop Down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9525</xdr:rowOff>
        </xdr:from>
        <xdr:to>
          <xdr:col>28</xdr:col>
          <xdr:colOff>0</xdr:colOff>
          <xdr:row>15</xdr:row>
          <xdr:rowOff>209550</xdr:rowOff>
        </xdr:to>
        <xdr:sp macro="" textlink="">
          <xdr:nvSpPr>
            <xdr:cNvPr id="1127" name="Drop Down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xdr:row>
          <xdr:rowOff>9525</xdr:rowOff>
        </xdr:from>
        <xdr:to>
          <xdr:col>28</xdr:col>
          <xdr:colOff>0</xdr:colOff>
          <xdr:row>14</xdr:row>
          <xdr:rowOff>209550</xdr:rowOff>
        </xdr:to>
        <xdr:sp macro="" textlink="">
          <xdr:nvSpPr>
            <xdr:cNvPr id="1128" name="Drop Down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9525</xdr:rowOff>
        </xdr:from>
        <xdr:to>
          <xdr:col>28</xdr:col>
          <xdr:colOff>0</xdr:colOff>
          <xdr:row>13</xdr:row>
          <xdr:rowOff>209550</xdr:rowOff>
        </xdr:to>
        <xdr:sp macro="" textlink="">
          <xdr:nvSpPr>
            <xdr:cNvPr id="1129" name="Drop Down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xdr:row>
          <xdr:rowOff>9525</xdr:rowOff>
        </xdr:from>
        <xdr:to>
          <xdr:col>28</xdr:col>
          <xdr:colOff>0</xdr:colOff>
          <xdr:row>12</xdr:row>
          <xdr:rowOff>209550</xdr:rowOff>
        </xdr:to>
        <xdr:sp macro="" textlink="">
          <xdr:nvSpPr>
            <xdr:cNvPr id="1130" name="Drop Down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xdr:row>
          <xdr:rowOff>9525</xdr:rowOff>
        </xdr:from>
        <xdr:to>
          <xdr:col>28</xdr:col>
          <xdr:colOff>0</xdr:colOff>
          <xdr:row>11</xdr:row>
          <xdr:rowOff>209550</xdr:rowOff>
        </xdr:to>
        <xdr:sp macro="" textlink="">
          <xdr:nvSpPr>
            <xdr:cNvPr id="1131" name="Drop Down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xdr:row>
          <xdr:rowOff>9525</xdr:rowOff>
        </xdr:from>
        <xdr:to>
          <xdr:col>28</xdr:col>
          <xdr:colOff>0</xdr:colOff>
          <xdr:row>10</xdr:row>
          <xdr:rowOff>209550</xdr:rowOff>
        </xdr:to>
        <xdr:sp macro="" textlink="">
          <xdr:nvSpPr>
            <xdr:cNvPr id="1132" name="Drop Down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xdr:row>
          <xdr:rowOff>9525</xdr:rowOff>
        </xdr:from>
        <xdr:to>
          <xdr:col>28</xdr:col>
          <xdr:colOff>0</xdr:colOff>
          <xdr:row>9</xdr:row>
          <xdr:rowOff>209550</xdr:rowOff>
        </xdr:to>
        <xdr:sp macro="" textlink="">
          <xdr:nvSpPr>
            <xdr:cNvPr id="1133" name="Drop Down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9525</xdr:rowOff>
        </xdr:from>
        <xdr:to>
          <xdr:col>28</xdr:col>
          <xdr:colOff>0</xdr:colOff>
          <xdr:row>8</xdr:row>
          <xdr:rowOff>209550</xdr:rowOff>
        </xdr:to>
        <xdr:sp macro="" textlink="">
          <xdr:nvSpPr>
            <xdr:cNvPr id="1134" name="Drop Down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9525</xdr:rowOff>
        </xdr:from>
        <xdr:to>
          <xdr:col>28</xdr:col>
          <xdr:colOff>0</xdr:colOff>
          <xdr:row>7</xdr:row>
          <xdr:rowOff>209550</xdr:rowOff>
        </xdr:to>
        <xdr:sp macro="" textlink="">
          <xdr:nvSpPr>
            <xdr:cNvPr id="1135" name="Drop Down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xdr:row>
          <xdr:rowOff>9525</xdr:rowOff>
        </xdr:from>
        <xdr:to>
          <xdr:col>28</xdr:col>
          <xdr:colOff>0</xdr:colOff>
          <xdr:row>6</xdr:row>
          <xdr:rowOff>209550</xdr:rowOff>
        </xdr:to>
        <xdr:sp macro="" textlink="">
          <xdr:nvSpPr>
            <xdr:cNvPr id="1136" name="Drop Down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xdr:row>
          <xdr:rowOff>9525</xdr:rowOff>
        </xdr:from>
        <xdr:to>
          <xdr:col>28</xdr:col>
          <xdr:colOff>0</xdr:colOff>
          <xdr:row>5</xdr:row>
          <xdr:rowOff>209550</xdr:rowOff>
        </xdr:to>
        <xdr:sp macro="" textlink="">
          <xdr:nvSpPr>
            <xdr:cNvPr id="1137" name="Drop Down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xdr:row>
          <xdr:rowOff>9525</xdr:rowOff>
        </xdr:from>
        <xdr:to>
          <xdr:col>28</xdr:col>
          <xdr:colOff>0</xdr:colOff>
          <xdr:row>4</xdr:row>
          <xdr:rowOff>209550</xdr:rowOff>
        </xdr:to>
        <xdr:sp macro="" textlink="">
          <xdr:nvSpPr>
            <xdr:cNvPr id="1138" name="Drop Down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xdr:row>
          <xdr:rowOff>9525</xdr:rowOff>
        </xdr:from>
        <xdr:to>
          <xdr:col>28</xdr:col>
          <xdr:colOff>0</xdr:colOff>
          <xdr:row>3</xdr:row>
          <xdr:rowOff>209550</xdr:rowOff>
        </xdr:to>
        <xdr:sp macro="" textlink="">
          <xdr:nvSpPr>
            <xdr:cNvPr id="1139" name="Drop Down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9525</xdr:rowOff>
        </xdr:from>
        <xdr:to>
          <xdr:col>28</xdr:col>
          <xdr:colOff>0</xdr:colOff>
          <xdr:row>2</xdr:row>
          <xdr:rowOff>209550</xdr:rowOff>
        </xdr:to>
        <xdr:sp macro="" textlink="">
          <xdr:nvSpPr>
            <xdr:cNvPr id="1140" name="Drop Down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9525</xdr:rowOff>
        </xdr:from>
        <xdr:to>
          <xdr:col>28</xdr:col>
          <xdr:colOff>1047750</xdr:colOff>
          <xdr:row>15</xdr:row>
          <xdr:rowOff>209550</xdr:rowOff>
        </xdr:to>
        <xdr:sp macro="" textlink="">
          <xdr:nvSpPr>
            <xdr:cNvPr id="1141" name="Drop Down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xdr:row>
          <xdr:rowOff>9525</xdr:rowOff>
        </xdr:from>
        <xdr:to>
          <xdr:col>28</xdr:col>
          <xdr:colOff>1047750</xdr:colOff>
          <xdr:row>14</xdr:row>
          <xdr:rowOff>209550</xdr:rowOff>
        </xdr:to>
        <xdr:sp macro="" textlink="">
          <xdr:nvSpPr>
            <xdr:cNvPr id="1142" name="Drop Down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9525</xdr:rowOff>
        </xdr:from>
        <xdr:to>
          <xdr:col>28</xdr:col>
          <xdr:colOff>1047750</xdr:colOff>
          <xdr:row>13</xdr:row>
          <xdr:rowOff>209550</xdr:rowOff>
        </xdr:to>
        <xdr:sp macro="" textlink="">
          <xdr:nvSpPr>
            <xdr:cNvPr id="1143" name="Drop Down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9525</xdr:rowOff>
        </xdr:from>
        <xdr:to>
          <xdr:col>28</xdr:col>
          <xdr:colOff>1047750</xdr:colOff>
          <xdr:row>12</xdr:row>
          <xdr:rowOff>209550</xdr:rowOff>
        </xdr:to>
        <xdr:sp macro="" textlink="">
          <xdr:nvSpPr>
            <xdr:cNvPr id="1144" name="Drop Down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9525</xdr:rowOff>
        </xdr:from>
        <xdr:to>
          <xdr:col>28</xdr:col>
          <xdr:colOff>1047750</xdr:colOff>
          <xdr:row>11</xdr:row>
          <xdr:rowOff>209550</xdr:rowOff>
        </xdr:to>
        <xdr:sp macro="" textlink="">
          <xdr:nvSpPr>
            <xdr:cNvPr id="1145" name="Drop Down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9525</xdr:rowOff>
        </xdr:from>
        <xdr:to>
          <xdr:col>28</xdr:col>
          <xdr:colOff>1047750</xdr:colOff>
          <xdr:row>10</xdr:row>
          <xdr:rowOff>209550</xdr:rowOff>
        </xdr:to>
        <xdr:sp macro="" textlink="">
          <xdr:nvSpPr>
            <xdr:cNvPr id="1146" name="Drop Down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9525</xdr:rowOff>
        </xdr:from>
        <xdr:to>
          <xdr:col>28</xdr:col>
          <xdr:colOff>1047750</xdr:colOff>
          <xdr:row>9</xdr:row>
          <xdr:rowOff>209550</xdr:rowOff>
        </xdr:to>
        <xdr:sp macro="" textlink="">
          <xdr:nvSpPr>
            <xdr:cNvPr id="1147" name="Drop Down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9525</xdr:rowOff>
        </xdr:from>
        <xdr:to>
          <xdr:col>28</xdr:col>
          <xdr:colOff>1047750</xdr:colOff>
          <xdr:row>8</xdr:row>
          <xdr:rowOff>209550</xdr:rowOff>
        </xdr:to>
        <xdr:sp macro="" textlink="">
          <xdr:nvSpPr>
            <xdr:cNvPr id="1148" name="Drop Down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9525</xdr:rowOff>
        </xdr:from>
        <xdr:to>
          <xdr:col>28</xdr:col>
          <xdr:colOff>1047750</xdr:colOff>
          <xdr:row>7</xdr:row>
          <xdr:rowOff>209550</xdr:rowOff>
        </xdr:to>
        <xdr:sp macro="" textlink="">
          <xdr:nvSpPr>
            <xdr:cNvPr id="1149" name="Drop Down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9525</xdr:rowOff>
        </xdr:from>
        <xdr:to>
          <xdr:col>28</xdr:col>
          <xdr:colOff>1047750</xdr:colOff>
          <xdr:row>6</xdr:row>
          <xdr:rowOff>209550</xdr:rowOff>
        </xdr:to>
        <xdr:sp macro="" textlink="">
          <xdr:nvSpPr>
            <xdr:cNvPr id="1150" name="Drop Down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xdr:row>
          <xdr:rowOff>9525</xdr:rowOff>
        </xdr:from>
        <xdr:to>
          <xdr:col>28</xdr:col>
          <xdr:colOff>1047750</xdr:colOff>
          <xdr:row>5</xdr:row>
          <xdr:rowOff>209550</xdr:rowOff>
        </xdr:to>
        <xdr:sp macro="" textlink="">
          <xdr:nvSpPr>
            <xdr:cNvPr id="1151" name="Drop Down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xdr:row>
          <xdr:rowOff>9525</xdr:rowOff>
        </xdr:from>
        <xdr:to>
          <xdr:col>28</xdr:col>
          <xdr:colOff>1047750</xdr:colOff>
          <xdr:row>4</xdr:row>
          <xdr:rowOff>209550</xdr:rowOff>
        </xdr:to>
        <xdr:sp macro="" textlink="">
          <xdr:nvSpPr>
            <xdr:cNvPr id="1152" name="Drop Down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xdr:row>
          <xdr:rowOff>9525</xdr:rowOff>
        </xdr:from>
        <xdr:to>
          <xdr:col>28</xdr:col>
          <xdr:colOff>1047750</xdr:colOff>
          <xdr:row>3</xdr:row>
          <xdr:rowOff>209550</xdr:rowOff>
        </xdr:to>
        <xdr:sp macro="" textlink="">
          <xdr:nvSpPr>
            <xdr:cNvPr id="1153" name="Drop Down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xdr:row>
          <xdr:rowOff>9525</xdr:rowOff>
        </xdr:from>
        <xdr:to>
          <xdr:col>28</xdr:col>
          <xdr:colOff>1047750</xdr:colOff>
          <xdr:row>2</xdr:row>
          <xdr:rowOff>209550</xdr:rowOff>
        </xdr:to>
        <xdr:sp macro="" textlink="">
          <xdr:nvSpPr>
            <xdr:cNvPr id="1154" name="Drop Down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15</xdr:row>
          <xdr:rowOff>9525</xdr:rowOff>
        </xdr:from>
        <xdr:to>
          <xdr:col>29</xdr:col>
          <xdr:colOff>1038225</xdr:colOff>
          <xdr:row>15</xdr:row>
          <xdr:rowOff>209550</xdr:rowOff>
        </xdr:to>
        <xdr:sp macro="" textlink="">
          <xdr:nvSpPr>
            <xdr:cNvPr id="1155" name="Drop Down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14</xdr:row>
          <xdr:rowOff>9525</xdr:rowOff>
        </xdr:from>
        <xdr:to>
          <xdr:col>30</xdr:col>
          <xdr:colOff>0</xdr:colOff>
          <xdr:row>14</xdr:row>
          <xdr:rowOff>209550</xdr:rowOff>
        </xdr:to>
        <xdr:sp macro="" textlink="">
          <xdr:nvSpPr>
            <xdr:cNvPr id="1156" name="Drop Down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13</xdr:row>
          <xdr:rowOff>9525</xdr:rowOff>
        </xdr:from>
        <xdr:to>
          <xdr:col>30</xdr:col>
          <xdr:colOff>0</xdr:colOff>
          <xdr:row>13</xdr:row>
          <xdr:rowOff>209550</xdr:rowOff>
        </xdr:to>
        <xdr:sp macro="" textlink="">
          <xdr:nvSpPr>
            <xdr:cNvPr id="1157" name="Drop Down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12</xdr:row>
          <xdr:rowOff>9525</xdr:rowOff>
        </xdr:from>
        <xdr:to>
          <xdr:col>30</xdr:col>
          <xdr:colOff>0</xdr:colOff>
          <xdr:row>12</xdr:row>
          <xdr:rowOff>209550</xdr:rowOff>
        </xdr:to>
        <xdr:sp macro="" textlink="">
          <xdr:nvSpPr>
            <xdr:cNvPr id="1158" name="Drop Down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11</xdr:row>
          <xdr:rowOff>9525</xdr:rowOff>
        </xdr:from>
        <xdr:to>
          <xdr:col>30</xdr:col>
          <xdr:colOff>0</xdr:colOff>
          <xdr:row>11</xdr:row>
          <xdr:rowOff>209550</xdr:rowOff>
        </xdr:to>
        <xdr:sp macro="" textlink="">
          <xdr:nvSpPr>
            <xdr:cNvPr id="1159" name="Drop Down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10</xdr:row>
          <xdr:rowOff>9525</xdr:rowOff>
        </xdr:from>
        <xdr:to>
          <xdr:col>30</xdr:col>
          <xdr:colOff>0</xdr:colOff>
          <xdr:row>10</xdr:row>
          <xdr:rowOff>209550</xdr:rowOff>
        </xdr:to>
        <xdr:sp macro="" textlink="">
          <xdr:nvSpPr>
            <xdr:cNvPr id="1160" name="Drop Down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9</xdr:row>
          <xdr:rowOff>9525</xdr:rowOff>
        </xdr:from>
        <xdr:to>
          <xdr:col>30</xdr:col>
          <xdr:colOff>0</xdr:colOff>
          <xdr:row>9</xdr:row>
          <xdr:rowOff>209550</xdr:rowOff>
        </xdr:to>
        <xdr:sp macro="" textlink="">
          <xdr:nvSpPr>
            <xdr:cNvPr id="1161" name="Drop Down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8</xdr:row>
          <xdr:rowOff>9525</xdr:rowOff>
        </xdr:from>
        <xdr:to>
          <xdr:col>30</xdr:col>
          <xdr:colOff>0</xdr:colOff>
          <xdr:row>8</xdr:row>
          <xdr:rowOff>209550</xdr:rowOff>
        </xdr:to>
        <xdr:sp macro="" textlink="">
          <xdr:nvSpPr>
            <xdr:cNvPr id="1162" name="Drop Down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7</xdr:row>
          <xdr:rowOff>9525</xdr:rowOff>
        </xdr:from>
        <xdr:to>
          <xdr:col>30</xdr:col>
          <xdr:colOff>0</xdr:colOff>
          <xdr:row>7</xdr:row>
          <xdr:rowOff>209550</xdr:rowOff>
        </xdr:to>
        <xdr:sp macro="" textlink="">
          <xdr:nvSpPr>
            <xdr:cNvPr id="1163" name="Drop Down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6</xdr:row>
          <xdr:rowOff>9525</xdr:rowOff>
        </xdr:from>
        <xdr:to>
          <xdr:col>30</xdr:col>
          <xdr:colOff>0</xdr:colOff>
          <xdr:row>6</xdr:row>
          <xdr:rowOff>209550</xdr:rowOff>
        </xdr:to>
        <xdr:sp macro="" textlink="">
          <xdr:nvSpPr>
            <xdr:cNvPr id="1164" name="Drop Down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5</xdr:row>
          <xdr:rowOff>9525</xdr:rowOff>
        </xdr:from>
        <xdr:to>
          <xdr:col>30</xdr:col>
          <xdr:colOff>0</xdr:colOff>
          <xdr:row>5</xdr:row>
          <xdr:rowOff>209550</xdr:rowOff>
        </xdr:to>
        <xdr:sp macro="" textlink="">
          <xdr:nvSpPr>
            <xdr:cNvPr id="1165" name="Drop Down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4</xdr:row>
          <xdr:rowOff>9525</xdr:rowOff>
        </xdr:from>
        <xdr:to>
          <xdr:col>30</xdr:col>
          <xdr:colOff>0</xdr:colOff>
          <xdr:row>4</xdr:row>
          <xdr:rowOff>209550</xdr:rowOff>
        </xdr:to>
        <xdr:sp macro="" textlink="">
          <xdr:nvSpPr>
            <xdr:cNvPr id="1166" name="Drop Down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3</xdr:row>
          <xdr:rowOff>9525</xdr:rowOff>
        </xdr:from>
        <xdr:to>
          <xdr:col>30</xdr:col>
          <xdr:colOff>0</xdr:colOff>
          <xdr:row>3</xdr:row>
          <xdr:rowOff>209550</xdr:rowOff>
        </xdr:to>
        <xdr:sp macro="" textlink="">
          <xdr:nvSpPr>
            <xdr:cNvPr id="1167" name="Drop Down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1047750</xdr:colOff>
          <xdr:row>2</xdr:row>
          <xdr:rowOff>9525</xdr:rowOff>
        </xdr:from>
        <xdr:to>
          <xdr:col>30</xdr:col>
          <xdr:colOff>0</xdr:colOff>
          <xdr:row>2</xdr:row>
          <xdr:rowOff>209550</xdr:rowOff>
        </xdr:to>
        <xdr:sp macro="" textlink="">
          <xdr:nvSpPr>
            <xdr:cNvPr id="1168" name="Drop Down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0</xdr:colOff>
          <xdr:row>15</xdr:row>
          <xdr:rowOff>209550</xdr:rowOff>
        </xdr:to>
        <xdr:sp macro="" textlink="">
          <xdr:nvSpPr>
            <xdr:cNvPr id="1169" name="Drop Down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9525</xdr:rowOff>
        </xdr:from>
        <xdr:to>
          <xdr:col>31</xdr:col>
          <xdr:colOff>0</xdr:colOff>
          <xdr:row>14</xdr:row>
          <xdr:rowOff>209550</xdr:rowOff>
        </xdr:to>
        <xdr:sp macro="" textlink="">
          <xdr:nvSpPr>
            <xdr:cNvPr id="1170" name="Drop Down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9525</xdr:rowOff>
        </xdr:from>
        <xdr:to>
          <xdr:col>31</xdr:col>
          <xdr:colOff>0</xdr:colOff>
          <xdr:row>13</xdr:row>
          <xdr:rowOff>209550</xdr:rowOff>
        </xdr:to>
        <xdr:sp macro="" textlink="">
          <xdr:nvSpPr>
            <xdr:cNvPr id="1171" name="Drop Down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9525</xdr:rowOff>
        </xdr:from>
        <xdr:to>
          <xdr:col>31</xdr:col>
          <xdr:colOff>0</xdr:colOff>
          <xdr:row>12</xdr:row>
          <xdr:rowOff>209550</xdr:rowOff>
        </xdr:to>
        <xdr:sp macro="" textlink="">
          <xdr:nvSpPr>
            <xdr:cNvPr id="1172" name="Drop Down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9525</xdr:rowOff>
        </xdr:from>
        <xdr:to>
          <xdr:col>31</xdr:col>
          <xdr:colOff>0</xdr:colOff>
          <xdr:row>11</xdr:row>
          <xdr:rowOff>209550</xdr:rowOff>
        </xdr:to>
        <xdr:sp macro="" textlink="">
          <xdr:nvSpPr>
            <xdr:cNvPr id="1173" name="Drop Down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9525</xdr:rowOff>
        </xdr:from>
        <xdr:to>
          <xdr:col>31</xdr:col>
          <xdr:colOff>0</xdr:colOff>
          <xdr:row>10</xdr:row>
          <xdr:rowOff>209550</xdr:rowOff>
        </xdr:to>
        <xdr:sp macro="" textlink="">
          <xdr:nvSpPr>
            <xdr:cNvPr id="1174" name="Drop Down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9525</xdr:rowOff>
        </xdr:from>
        <xdr:to>
          <xdr:col>31</xdr:col>
          <xdr:colOff>0</xdr:colOff>
          <xdr:row>9</xdr:row>
          <xdr:rowOff>209550</xdr:rowOff>
        </xdr:to>
        <xdr:sp macro="" textlink="">
          <xdr:nvSpPr>
            <xdr:cNvPr id="1175" name="Drop Down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9525</xdr:rowOff>
        </xdr:from>
        <xdr:to>
          <xdr:col>31</xdr:col>
          <xdr:colOff>0</xdr:colOff>
          <xdr:row>8</xdr:row>
          <xdr:rowOff>209550</xdr:rowOff>
        </xdr:to>
        <xdr:sp macro="" textlink="">
          <xdr:nvSpPr>
            <xdr:cNvPr id="1176" name="Drop Down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9525</xdr:rowOff>
        </xdr:from>
        <xdr:to>
          <xdr:col>31</xdr:col>
          <xdr:colOff>0</xdr:colOff>
          <xdr:row>7</xdr:row>
          <xdr:rowOff>209550</xdr:rowOff>
        </xdr:to>
        <xdr:sp macro="" textlink="">
          <xdr:nvSpPr>
            <xdr:cNvPr id="1177" name="Drop Down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xdr:row>
          <xdr:rowOff>9525</xdr:rowOff>
        </xdr:from>
        <xdr:to>
          <xdr:col>31</xdr:col>
          <xdr:colOff>0</xdr:colOff>
          <xdr:row>6</xdr:row>
          <xdr:rowOff>209550</xdr:rowOff>
        </xdr:to>
        <xdr:sp macro="" textlink="">
          <xdr:nvSpPr>
            <xdr:cNvPr id="1178" name="Drop Down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9525</xdr:rowOff>
        </xdr:from>
        <xdr:to>
          <xdr:col>31</xdr:col>
          <xdr:colOff>0</xdr:colOff>
          <xdr:row>5</xdr:row>
          <xdr:rowOff>209550</xdr:rowOff>
        </xdr:to>
        <xdr:sp macro="" textlink="">
          <xdr:nvSpPr>
            <xdr:cNvPr id="1179" name="Drop Down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xdr:row>
          <xdr:rowOff>9525</xdr:rowOff>
        </xdr:from>
        <xdr:to>
          <xdr:col>31</xdr:col>
          <xdr:colOff>0</xdr:colOff>
          <xdr:row>4</xdr:row>
          <xdr:rowOff>209550</xdr:rowOff>
        </xdr:to>
        <xdr:sp macro="" textlink="">
          <xdr:nvSpPr>
            <xdr:cNvPr id="1180" name="Drop Down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xdr:row>
          <xdr:rowOff>9525</xdr:rowOff>
        </xdr:from>
        <xdr:to>
          <xdr:col>31</xdr:col>
          <xdr:colOff>0</xdr:colOff>
          <xdr:row>3</xdr:row>
          <xdr:rowOff>209550</xdr:rowOff>
        </xdr:to>
        <xdr:sp macro="" textlink="">
          <xdr:nvSpPr>
            <xdr:cNvPr id="1181" name="Drop Down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9525</xdr:rowOff>
        </xdr:from>
        <xdr:to>
          <xdr:col>31</xdr:col>
          <xdr:colOff>0</xdr:colOff>
          <xdr:row>2</xdr:row>
          <xdr:rowOff>209550</xdr:rowOff>
        </xdr:to>
        <xdr:sp macro="" textlink="">
          <xdr:nvSpPr>
            <xdr:cNvPr id="1182" name="Drop Down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9525</xdr:rowOff>
        </xdr:from>
        <xdr:to>
          <xdr:col>32</xdr:col>
          <xdr:colOff>0</xdr:colOff>
          <xdr:row>15</xdr:row>
          <xdr:rowOff>209550</xdr:rowOff>
        </xdr:to>
        <xdr:sp macro="" textlink="">
          <xdr:nvSpPr>
            <xdr:cNvPr id="1183" name="Drop Down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9525</xdr:rowOff>
        </xdr:from>
        <xdr:to>
          <xdr:col>32</xdr:col>
          <xdr:colOff>0</xdr:colOff>
          <xdr:row>14</xdr:row>
          <xdr:rowOff>209550</xdr:rowOff>
        </xdr:to>
        <xdr:sp macro="" textlink="">
          <xdr:nvSpPr>
            <xdr:cNvPr id="1184" name="Drop Down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9525</xdr:rowOff>
        </xdr:from>
        <xdr:to>
          <xdr:col>32</xdr:col>
          <xdr:colOff>0</xdr:colOff>
          <xdr:row>13</xdr:row>
          <xdr:rowOff>209550</xdr:rowOff>
        </xdr:to>
        <xdr:sp macro="" textlink="">
          <xdr:nvSpPr>
            <xdr:cNvPr id="1185" name="Drop Down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9525</xdr:rowOff>
        </xdr:from>
        <xdr:to>
          <xdr:col>32</xdr:col>
          <xdr:colOff>0</xdr:colOff>
          <xdr:row>12</xdr:row>
          <xdr:rowOff>209550</xdr:rowOff>
        </xdr:to>
        <xdr:sp macro="" textlink="">
          <xdr:nvSpPr>
            <xdr:cNvPr id="1186" name="Drop Down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9525</xdr:rowOff>
        </xdr:from>
        <xdr:to>
          <xdr:col>32</xdr:col>
          <xdr:colOff>0</xdr:colOff>
          <xdr:row>11</xdr:row>
          <xdr:rowOff>209550</xdr:rowOff>
        </xdr:to>
        <xdr:sp macro="" textlink="">
          <xdr:nvSpPr>
            <xdr:cNvPr id="1187" name="Drop Down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9525</xdr:rowOff>
        </xdr:from>
        <xdr:to>
          <xdr:col>32</xdr:col>
          <xdr:colOff>0</xdr:colOff>
          <xdr:row>10</xdr:row>
          <xdr:rowOff>209550</xdr:rowOff>
        </xdr:to>
        <xdr:sp macro="" textlink="">
          <xdr:nvSpPr>
            <xdr:cNvPr id="1188" name="Drop Down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9525</xdr:rowOff>
        </xdr:from>
        <xdr:to>
          <xdr:col>32</xdr:col>
          <xdr:colOff>0</xdr:colOff>
          <xdr:row>9</xdr:row>
          <xdr:rowOff>209550</xdr:rowOff>
        </xdr:to>
        <xdr:sp macro="" textlink="">
          <xdr:nvSpPr>
            <xdr:cNvPr id="1189" name="Drop Down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9525</xdr:rowOff>
        </xdr:from>
        <xdr:to>
          <xdr:col>32</xdr:col>
          <xdr:colOff>0</xdr:colOff>
          <xdr:row>8</xdr:row>
          <xdr:rowOff>209550</xdr:rowOff>
        </xdr:to>
        <xdr:sp macro="" textlink="">
          <xdr:nvSpPr>
            <xdr:cNvPr id="1190" name="Drop Down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9525</xdr:rowOff>
        </xdr:from>
        <xdr:to>
          <xdr:col>32</xdr:col>
          <xdr:colOff>0</xdr:colOff>
          <xdr:row>7</xdr:row>
          <xdr:rowOff>209550</xdr:rowOff>
        </xdr:to>
        <xdr:sp macro="" textlink="">
          <xdr:nvSpPr>
            <xdr:cNvPr id="1191" name="Drop Down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9525</xdr:rowOff>
        </xdr:from>
        <xdr:to>
          <xdr:col>32</xdr:col>
          <xdr:colOff>0</xdr:colOff>
          <xdr:row>6</xdr:row>
          <xdr:rowOff>209550</xdr:rowOff>
        </xdr:to>
        <xdr:sp macro="" textlink="">
          <xdr:nvSpPr>
            <xdr:cNvPr id="1192" name="Drop Down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xdr:row>
          <xdr:rowOff>9525</xdr:rowOff>
        </xdr:from>
        <xdr:to>
          <xdr:col>32</xdr:col>
          <xdr:colOff>0</xdr:colOff>
          <xdr:row>5</xdr:row>
          <xdr:rowOff>209550</xdr:rowOff>
        </xdr:to>
        <xdr:sp macro="" textlink="">
          <xdr:nvSpPr>
            <xdr:cNvPr id="1193" name="Drop Down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xdr:row>
          <xdr:rowOff>9525</xdr:rowOff>
        </xdr:from>
        <xdr:to>
          <xdr:col>32</xdr:col>
          <xdr:colOff>0</xdr:colOff>
          <xdr:row>4</xdr:row>
          <xdr:rowOff>209550</xdr:rowOff>
        </xdr:to>
        <xdr:sp macro="" textlink="">
          <xdr:nvSpPr>
            <xdr:cNvPr id="1194" name="Drop Down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xdr:row>
          <xdr:rowOff>9525</xdr:rowOff>
        </xdr:from>
        <xdr:to>
          <xdr:col>32</xdr:col>
          <xdr:colOff>0</xdr:colOff>
          <xdr:row>3</xdr:row>
          <xdr:rowOff>209550</xdr:rowOff>
        </xdr:to>
        <xdr:sp macro="" textlink="">
          <xdr:nvSpPr>
            <xdr:cNvPr id="1195" name="Drop Down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xdr:row>
          <xdr:rowOff>9525</xdr:rowOff>
        </xdr:from>
        <xdr:to>
          <xdr:col>32</xdr:col>
          <xdr:colOff>0</xdr:colOff>
          <xdr:row>2</xdr:row>
          <xdr:rowOff>209550</xdr:rowOff>
        </xdr:to>
        <xdr:sp macro="" textlink="">
          <xdr:nvSpPr>
            <xdr:cNvPr id="1196" name="Drop Down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9525</xdr:rowOff>
        </xdr:from>
        <xdr:to>
          <xdr:col>33</xdr:col>
          <xdr:colOff>0</xdr:colOff>
          <xdr:row>15</xdr:row>
          <xdr:rowOff>209550</xdr:rowOff>
        </xdr:to>
        <xdr:sp macro="" textlink="">
          <xdr:nvSpPr>
            <xdr:cNvPr id="1197" name="Drop Down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9525</xdr:rowOff>
        </xdr:from>
        <xdr:to>
          <xdr:col>33</xdr:col>
          <xdr:colOff>0</xdr:colOff>
          <xdr:row>14</xdr:row>
          <xdr:rowOff>209550</xdr:rowOff>
        </xdr:to>
        <xdr:sp macro="" textlink="">
          <xdr:nvSpPr>
            <xdr:cNvPr id="1198" name="Drop Down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9525</xdr:rowOff>
        </xdr:from>
        <xdr:to>
          <xdr:col>33</xdr:col>
          <xdr:colOff>0</xdr:colOff>
          <xdr:row>13</xdr:row>
          <xdr:rowOff>209550</xdr:rowOff>
        </xdr:to>
        <xdr:sp macro="" textlink="">
          <xdr:nvSpPr>
            <xdr:cNvPr id="1199" name="Drop Down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9525</xdr:rowOff>
        </xdr:from>
        <xdr:to>
          <xdr:col>33</xdr:col>
          <xdr:colOff>0</xdr:colOff>
          <xdr:row>12</xdr:row>
          <xdr:rowOff>209550</xdr:rowOff>
        </xdr:to>
        <xdr:sp macro="" textlink="">
          <xdr:nvSpPr>
            <xdr:cNvPr id="1200" name="Drop Down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11</xdr:row>
          <xdr:rowOff>209550</xdr:rowOff>
        </xdr:to>
        <xdr:sp macro="" textlink="">
          <xdr:nvSpPr>
            <xdr:cNvPr id="1201" name="Drop Down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9525</xdr:rowOff>
        </xdr:from>
        <xdr:to>
          <xdr:col>33</xdr:col>
          <xdr:colOff>0</xdr:colOff>
          <xdr:row>10</xdr:row>
          <xdr:rowOff>209550</xdr:rowOff>
        </xdr:to>
        <xdr:sp macro="" textlink="">
          <xdr:nvSpPr>
            <xdr:cNvPr id="1202" name="Drop Down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0</xdr:colOff>
          <xdr:row>9</xdr:row>
          <xdr:rowOff>209550</xdr:rowOff>
        </xdr:to>
        <xdr:sp macro="" textlink="">
          <xdr:nvSpPr>
            <xdr:cNvPr id="1203" name="Drop Down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9525</xdr:rowOff>
        </xdr:from>
        <xdr:to>
          <xdr:col>33</xdr:col>
          <xdr:colOff>0</xdr:colOff>
          <xdr:row>8</xdr:row>
          <xdr:rowOff>209550</xdr:rowOff>
        </xdr:to>
        <xdr:sp macro="" textlink="">
          <xdr:nvSpPr>
            <xdr:cNvPr id="1204" name="Drop Down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xdr:row>
          <xdr:rowOff>9525</xdr:rowOff>
        </xdr:from>
        <xdr:to>
          <xdr:col>33</xdr:col>
          <xdr:colOff>0</xdr:colOff>
          <xdr:row>2</xdr:row>
          <xdr:rowOff>209550</xdr:rowOff>
        </xdr:to>
        <xdr:sp macro="" textlink="">
          <xdr:nvSpPr>
            <xdr:cNvPr id="1205" name="Drop Down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9525</xdr:rowOff>
        </xdr:from>
        <xdr:to>
          <xdr:col>33</xdr:col>
          <xdr:colOff>0</xdr:colOff>
          <xdr:row>3</xdr:row>
          <xdr:rowOff>209550</xdr:rowOff>
        </xdr:to>
        <xdr:sp macro="" textlink="">
          <xdr:nvSpPr>
            <xdr:cNvPr id="1206" name="Drop Down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xdr:row>
          <xdr:rowOff>9525</xdr:rowOff>
        </xdr:from>
        <xdr:to>
          <xdr:col>33</xdr:col>
          <xdr:colOff>0</xdr:colOff>
          <xdr:row>4</xdr:row>
          <xdr:rowOff>209550</xdr:rowOff>
        </xdr:to>
        <xdr:sp macro="" textlink="">
          <xdr:nvSpPr>
            <xdr:cNvPr id="1207" name="Drop Down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xdr:row>
          <xdr:rowOff>9525</xdr:rowOff>
        </xdr:from>
        <xdr:to>
          <xdr:col>33</xdr:col>
          <xdr:colOff>0</xdr:colOff>
          <xdr:row>5</xdr:row>
          <xdr:rowOff>209550</xdr:rowOff>
        </xdr:to>
        <xdr:sp macro="" textlink="">
          <xdr:nvSpPr>
            <xdr:cNvPr id="1208" name="Drop Down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9525</xdr:rowOff>
        </xdr:from>
        <xdr:to>
          <xdr:col>33</xdr:col>
          <xdr:colOff>0</xdr:colOff>
          <xdr:row>6</xdr:row>
          <xdr:rowOff>209550</xdr:rowOff>
        </xdr:to>
        <xdr:sp macro="" textlink="">
          <xdr:nvSpPr>
            <xdr:cNvPr id="1209" name="Drop Down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9525</xdr:rowOff>
        </xdr:from>
        <xdr:to>
          <xdr:col>33</xdr:col>
          <xdr:colOff>0</xdr:colOff>
          <xdr:row>7</xdr:row>
          <xdr:rowOff>209550</xdr:rowOff>
        </xdr:to>
        <xdr:sp macro="" textlink="">
          <xdr:nvSpPr>
            <xdr:cNvPr id="1210" name="Drop Down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79" Type="http://schemas.openxmlformats.org/officeDocument/2006/relationships/ctrlProp" Target="../ctrlProps/ctrlProp73.xml"/><Relationship Id="rId87" Type="http://schemas.openxmlformats.org/officeDocument/2006/relationships/ctrlProp" Target="../ctrlProps/ctrlProp81.xml"/><Relationship Id="rId102" Type="http://schemas.openxmlformats.org/officeDocument/2006/relationships/ctrlProp" Target="../ctrlProps/ctrlProp96.xml"/><Relationship Id="rId110" Type="http://schemas.openxmlformats.org/officeDocument/2006/relationships/ctrlProp" Target="../ctrlProps/ctrlProp104.xml"/><Relationship Id="rId115" Type="http://schemas.openxmlformats.org/officeDocument/2006/relationships/ctrlProp" Target="../ctrlProps/ctrlProp109.xml"/><Relationship Id="rId5" Type="http://schemas.openxmlformats.org/officeDocument/2006/relationships/control" Target="../activeX/activeX1.xml"/><Relationship Id="rId61" Type="http://schemas.openxmlformats.org/officeDocument/2006/relationships/ctrlProp" Target="../ctrlProps/ctrlProp55.xml"/><Relationship Id="rId82" Type="http://schemas.openxmlformats.org/officeDocument/2006/relationships/ctrlProp" Target="../ctrlProps/ctrlProp76.xml"/><Relationship Id="rId90" Type="http://schemas.openxmlformats.org/officeDocument/2006/relationships/ctrlProp" Target="../ctrlProps/ctrlProp84.xml"/><Relationship Id="rId95" Type="http://schemas.openxmlformats.org/officeDocument/2006/relationships/ctrlProp" Target="../ctrlProps/ctrlProp89.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13" Type="http://schemas.openxmlformats.org/officeDocument/2006/relationships/ctrlProp" Target="../ctrlProps/ctrlProp107.xml"/><Relationship Id="rId118" Type="http://schemas.openxmlformats.org/officeDocument/2006/relationships/ctrlProp" Target="../ctrlProps/ctrlProp112.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85" Type="http://schemas.openxmlformats.org/officeDocument/2006/relationships/ctrlProp" Target="../ctrlProps/ctrlProp79.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drawing" Target="../drawings/drawing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103" Type="http://schemas.openxmlformats.org/officeDocument/2006/relationships/ctrlProp" Target="../ctrlProps/ctrlProp97.xml"/><Relationship Id="rId108" Type="http://schemas.openxmlformats.org/officeDocument/2006/relationships/ctrlProp" Target="../ctrlProps/ctrlProp102.xml"/><Relationship Id="rId116" Type="http://schemas.openxmlformats.org/officeDocument/2006/relationships/ctrlProp" Target="../ctrlProps/ctrlProp110.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83" Type="http://schemas.openxmlformats.org/officeDocument/2006/relationships/ctrlProp" Target="../ctrlProps/ctrlProp77.xml"/><Relationship Id="rId88" Type="http://schemas.openxmlformats.org/officeDocument/2006/relationships/ctrlProp" Target="../ctrlProps/ctrlProp82.xml"/><Relationship Id="rId91" Type="http://schemas.openxmlformats.org/officeDocument/2006/relationships/ctrlProp" Target="../ctrlProps/ctrlProp85.xml"/><Relationship Id="rId96" Type="http://schemas.openxmlformats.org/officeDocument/2006/relationships/ctrlProp" Target="../ctrlProps/ctrlProp90.xml"/><Relationship Id="rId111" Type="http://schemas.openxmlformats.org/officeDocument/2006/relationships/ctrlProp" Target="../ctrlProps/ctrlProp105.xml"/><Relationship Id="rId1" Type="http://schemas.openxmlformats.org/officeDocument/2006/relationships/hyperlink" Target="http://www.arosbb.dk/" TargetMode="External"/><Relationship Id="rId6" Type="http://schemas.openxmlformats.org/officeDocument/2006/relationships/image" Target="../media/image1.emf"/><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6" Type="http://schemas.openxmlformats.org/officeDocument/2006/relationships/ctrlProp" Target="../ctrlProps/ctrlProp100.xml"/><Relationship Id="rId114" Type="http://schemas.openxmlformats.org/officeDocument/2006/relationships/ctrlProp" Target="../ctrlProps/ctrlProp108.xml"/><Relationship Id="rId119" Type="http://schemas.openxmlformats.org/officeDocument/2006/relationships/ctrlProp" Target="../ctrlProps/ctrlProp113.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vmlDrawing" Target="../drawings/vmlDrawing1.vml"/><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printerSettings" Target="../printerSettings/printerSettings1.bin"/><Relationship Id="rId29"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GF239"/>
  <sheetViews>
    <sheetView tabSelected="1" zoomScale="115" zoomScaleNormal="115" workbookViewId="0">
      <selection activeCell="L14" sqref="L14"/>
    </sheetView>
  </sheetViews>
  <sheetFormatPr defaultColWidth="0" defaultRowHeight="0" customHeight="1" zeroHeight="1" x14ac:dyDescent="0.2"/>
  <cols>
    <col min="1" max="1" width="1.85546875" style="30" customWidth="1"/>
    <col min="2" max="2" width="3.140625" style="30" customWidth="1"/>
    <col min="3" max="3" width="19.28515625" style="30" customWidth="1"/>
    <col min="4" max="4" width="21.28515625" style="50" customWidth="1"/>
    <col min="5" max="8" width="3" style="30" customWidth="1"/>
    <col min="9" max="9" width="30.85546875" style="30" customWidth="1"/>
    <col min="10" max="10" width="23" style="30" customWidth="1"/>
    <col min="11" max="11" width="1.85546875" style="30" customWidth="1"/>
    <col min="12" max="13" width="2.42578125" style="30" customWidth="1"/>
    <col min="14" max="17" width="2.140625" style="51" customWidth="1"/>
    <col min="18" max="21" width="3.28515625" style="30" customWidth="1"/>
    <col min="22" max="22" width="2.42578125" style="30" customWidth="1"/>
    <col min="23" max="23" width="3.28515625" style="30" customWidth="1"/>
    <col min="24" max="24" width="4" style="30" customWidth="1"/>
    <col min="25" max="25" width="6.5703125" style="30" customWidth="1"/>
    <col min="26" max="27" width="4.140625" style="30" customWidth="1"/>
    <col min="28" max="34" width="15.7109375" style="162" customWidth="1"/>
    <col min="35" max="35" width="2" style="61" customWidth="1"/>
    <col min="36" max="36" width="6.7109375" style="272" hidden="1" customWidth="1"/>
    <col min="37" max="41" width="6.7109375" style="271" hidden="1" customWidth="1"/>
    <col min="42" max="42" width="10.7109375" style="268" hidden="1" customWidth="1"/>
    <col min="43" max="43" width="14" style="30" hidden="1" customWidth="1"/>
    <col min="44" max="44" width="12.140625" style="30" hidden="1" customWidth="1"/>
    <col min="45" max="45" width="13.85546875" style="30" hidden="1" customWidth="1"/>
    <col min="46" max="46" width="12.7109375" style="30" hidden="1" customWidth="1"/>
    <col min="47" max="47" width="18.28515625" style="30" hidden="1" customWidth="1"/>
    <col min="48" max="48" width="17" style="30" hidden="1" customWidth="1"/>
    <col min="49" max="49" width="10.7109375" style="46" hidden="1" customWidth="1"/>
    <col min="50" max="50" width="14.85546875" style="35" hidden="1" customWidth="1"/>
    <col min="51" max="54" width="3.7109375" style="40" hidden="1" customWidth="1"/>
    <col min="55" max="55" width="29.85546875" style="42" hidden="1" customWidth="1"/>
    <col min="56" max="56" width="10.7109375" style="39" hidden="1" customWidth="1"/>
    <col min="57" max="57" width="13.85546875" style="45" hidden="1" customWidth="1"/>
    <col min="58" max="62" width="6.7109375" style="45" hidden="1" customWidth="1"/>
    <col min="63" max="64" width="10.7109375" style="45" hidden="1" customWidth="1"/>
    <col min="65" max="65" width="10.7109375" style="43" hidden="1" customWidth="1"/>
    <col min="66" max="66" width="10.7109375" style="44" hidden="1" customWidth="1"/>
    <col min="67" max="67" width="10.7109375" style="39" hidden="1" customWidth="1"/>
    <col min="68" max="68" width="11.7109375" style="39" hidden="1" customWidth="1"/>
    <col min="69" max="69" width="10.7109375" style="39" hidden="1" customWidth="1"/>
    <col min="70" max="70" width="10.7109375" style="45" hidden="1" customWidth="1"/>
    <col min="71" max="71" width="10.7109375" style="47" hidden="1" customWidth="1"/>
    <col min="72" max="72" width="14.5703125" style="45" hidden="1" customWidth="1"/>
    <col min="73" max="73" width="15.85546875" style="143" hidden="1" customWidth="1"/>
    <col min="74" max="76" width="10.7109375" style="45" hidden="1" customWidth="1"/>
    <col min="77" max="77" width="10.7109375" style="47" hidden="1" customWidth="1"/>
    <col min="78" max="78" width="13.7109375" style="30" hidden="1" customWidth="1"/>
    <col min="79" max="83" width="13.7109375" style="36" hidden="1" customWidth="1"/>
    <col min="84" max="84" width="13.7109375" style="30" hidden="1" customWidth="1"/>
    <col min="85" max="88" width="13.7109375" style="36" hidden="1" customWidth="1"/>
    <col min="89" max="91" width="13.7109375" style="30" hidden="1" customWidth="1"/>
    <col min="92" max="92" width="13.7109375" style="36" hidden="1" customWidth="1"/>
    <col min="93" max="94" width="13.7109375" style="30" hidden="1" customWidth="1"/>
    <col min="95" max="99" width="13.7109375" style="38" hidden="1" customWidth="1"/>
    <col min="100" max="100" width="13.7109375" style="30" hidden="1" customWidth="1"/>
    <col min="101" max="101" width="13.7109375" style="36" hidden="1" customWidth="1"/>
    <col min="102" max="102" width="13.7109375" style="30" hidden="1" customWidth="1"/>
    <col min="103" max="16384" width="10.7109375" style="30" hidden="1"/>
  </cols>
  <sheetData>
    <row r="1" spans="1:188" ht="8.25" customHeight="1" thickBot="1" x14ac:dyDescent="0.25">
      <c r="A1" s="4"/>
      <c r="B1" s="5"/>
      <c r="C1" s="5"/>
      <c r="D1" s="6"/>
      <c r="E1" s="5"/>
      <c r="F1" s="5"/>
      <c r="G1" s="5"/>
      <c r="H1" s="5"/>
      <c r="I1" s="5"/>
      <c r="J1" s="5"/>
      <c r="K1" s="5"/>
      <c r="L1" s="5"/>
      <c r="M1" s="5"/>
      <c r="N1" s="7"/>
      <c r="O1" s="7"/>
      <c r="P1" s="7"/>
      <c r="Q1" s="7"/>
      <c r="R1" s="5"/>
      <c r="S1" s="5"/>
      <c r="T1" s="5"/>
      <c r="U1" s="5"/>
      <c r="V1" s="5"/>
      <c r="W1" s="5"/>
      <c r="X1" s="5"/>
      <c r="Y1" s="20"/>
      <c r="Z1" s="5"/>
      <c r="AA1" s="5"/>
      <c r="AB1" s="159"/>
      <c r="AC1" s="159"/>
      <c r="AD1" s="159"/>
      <c r="AE1" s="159"/>
      <c r="AF1" s="159"/>
      <c r="AG1" s="159"/>
      <c r="AH1" s="159"/>
      <c r="AI1" s="5"/>
      <c r="AJ1" s="33"/>
      <c r="AK1" s="33"/>
      <c r="AL1" s="33"/>
      <c r="AM1" s="33"/>
      <c r="AN1" s="33"/>
      <c r="AO1" s="33"/>
      <c r="AP1" s="33"/>
      <c r="AQ1" s="21"/>
      <c r="AR1" s="21"/>
      <c r="AS1" s="21"/>
      <c r="AT1" s="21"/>
      <c r="AU1" s="21"/>
      <c r="AV1" s="21"/>
      <c r="AW1" s="22"/>
      <c r="AX1" s="23" t="s">
        <v>380</v>
      </c>
      <c r="AY1" s="24" t="s">
        <v>0</v>
      </c>
      <c r="AZ1" s="24" t="s">
        <v>1</v>
      </c>
      <c r="BA1" s="24" t="s">
        <v>2</v>
      </c>
      <c r="BB1" s="24" t="s">
        <v>3</v>
      </c>
      <c r="BC1" s="41" t="s">
        <v>381</v>
      </c>
      <c r="BD1" s="25" t="s">
        <v>382</v>
      </c>
      <c r="BE1" s="25" t="s">
        <v>383</v>
      </c>
      <c r="BF1" s="25" t="s">
        <v>581</v>
      </c>
      <c r="BG1" s="25" t="s">
        <v>503</v>
      </c>
      <c r="BH1" s="25" t="s">
        <v>504</v>
      </c>
      <c r="BI1" s="25" t="s">
        <v>505</v>
      </c>
      <c r="BJ1" s="25" t="s">
        <v>506</v>
      </c>
      <c r="BK1" s="25" t="s">
        <v>472</v>
      </c>
      <c r="BL1" s="25"/>
      <c r="BM1" s="26"/>
      <c r="BN1" s="27" t="s">
        <v>384</v>
      </c>
      <c r="BO1" s="25" t="s">
        <v>385</v>
      </c>
      <c r="BP1" s="25" t="s">
        <v>386</v>
      </c>
      <c r="BQ1" s="25" t="s">
        <v>496</v>
      </c>
      <c r="BR1" s="25"/>
      <c r="BS1" s="140">
        <v>1</v>
      </c>
      <c r="BT1" s="22"/>
      <c r="BU1" s="141"/>
      <c r="BV1" s="25" t="s">
        <v>18</v>
      </c>
      <c r="BW1" s="25" t="s">
        <v>472</v>
      </c>
      <c r="BX1" s="25"/>
      <c r="BY1" s="214" t="s">
        <v>490</v>
      </c>
      <c r="BZ1" s="29"/>
      <c r="CA1" s="28"/>
      <c r="CB1" s="28"/>
      <c r="CC1" s="28"/>
      <c r="CD1" s="28"/>
      <c r="CE1" s="28"/>
      <c r="CF1" s="29"/>
      <c r="CG1" s="28"/>
      <c r="CH1" s="28"/>
      <c r="CI1" s="28"/>
      <c r="CJ1" s="28"/>
      <c r="CK1" s="29"/>
      <c r="CL1" s="29"/>
      <c r="CM1" s="29"/>
      <c r="CN1" s="28"/>
      <c r="CO1" s="29"/>
      <c r="CP1" s="29"/>
      <c r="CQ1" s="29"/>
      <c r="CR1" s="29"/>
      <c r="CS1" s="29"/>
      <c r="CT1" s="29"/>
      <c r="CU1" s="29"/>
      <c r="CV1" s="29"/>
      <c r="CW1" s="28"/>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row>
    <row r="2" spans="1:188" ht="21.75" customHeight="1" thickBot="1" x14ac:dyDescent="0.25">
      <c r="A2" s="4"/>
      <c r="B2" s="288" t="s">
        <v>18</v>
      </c>
      <c r="C2" s="289" t="s">
        <v>705</v>
      </c>
      <c r="D2" s="290" t="s">
        <v>706</v>
      </c>
      <c r="E2" s="291" t="s">
        <v>740</v>
      </c>
      <c r="F2" s="292" t="s">
        <v>707</v>
      </c>
      <c r="G2" s="293" t="s">
        <v>2</v>
      </c>
      <c r="H2" s="294" t="s">
        <v>708</v>
      </c>
      <c r="I2" s="291" t="s">
        <v>709</v>
      </c>
      <c r="J2" s="289" t="s">
        <v>710</v>
      </c>
      <c r="K2" s="295"/>
      <c r="L2" s="288" t="s">
        <v>22</v>
      </c>
      <c r="M2" s="288" t="s">
        <v>718</v>
      </c>
      <c r="N2" s="330" t="s">
        <v>741</v>
      </c>
      <c r="O2" s="331"/>
      <c r="P2" s="331"/>
      <c r="Q2" s="332"/>
      <c r="R2" s="296" t="s">
        <v>4</v>
      </c>
      <c r="S2" s="279" t="s">
        <v>5</v>
      </c>
      <c r="T2" s="297" t="s">
        <v>6</v>
      </c>
      <c r="U2" s="297" t="s">
        <v>7</v>
      </c>
      <c r="V2" s="303" t="s">
        <v>8</v>
      </c>
      <c r="W2" s="298" t="s">
        <v>9</v>
      </c>
      <c r="X2" s="288" t="s">
        <v>10</v>
      </c>
      <c r="Y2" s="288" t="s">
        <v>711</v>
      </c>
      <c r="Z2" s="302" t="s">
        <v>728</v>
      </c>
      <c r="AA2" s="302" t="s">
        <v>501</v>
      </c>
      <c r="AB2" s="299" t="s">
        <v>719</v>
      </c>
      <c r="AC2" s="299" t="s">
        <v>720</v>
      </c>
      <c r="AD2" s="299" t="s">
        <v>721</v>
      </c>
      <c r="AE2" s="299" t="s">
        <v>722</v>
      </c>
      <c r="AF2" s="299" t="s">
        <v>723</v>
      </c>
      <c r="AG2" s="299" t="s">
        <v>724</v>
      </c>
      <c r="AH2" s="299" t="s">
        <v>725</v>
      </c>
      <c r="AI2" s="280"/>
      <c r="AJ2" s="266"/>
      <c r="AK2" s="266"/>
      <c r="AL2" s="266"/>
      <c r="AM2" s="266"/>
      <c r="AN2" s="266"/>
      <c r="AO2" s="266"/>
      <c r="AP2" s="33"/>
      <c r="AQ2" s="31" t="s">
        <v>0</v>
      </c>
      <c r="AR2" s="31" t="s">
        <v>1</v>
      </c>
      <c r="AS2" s="31" t="s">
        <v>2</v>
      </c>
      <c r="AT2" s="31" t="s">
        <v>3</v>
      </c>
      <c r="AU2" s="32"/>
      <c r="AV2" s="32"/>
      <c r="AX2" s="275">
        <v>1</v>
      </c>
      <c r="AY2" s="276">
        <v>2</v>
      </c>
      <c r="AZ2" s="276">
        <v>3</v>
      </c>
      <c r="BA2" s="276">
        <v>4</v>
      </c>
      <c r="BB2" s="276">
        <v>5</v>
      </c>
      <c r="BC2" s="277">
        <v>6</v>
      </c>
      <c r="BD2" s="278">
        <v>7</v>
      </c>
      <c r="BE2" s="278">
        <v>8</v>
      </c>
      <c r="BF2" s="278">
        <v>9</v>
      </c>
      <c r="BG2" s="278">
        <v>10</v>
      </c>
      <c r="BH2" s="278">
        <v>11</v>
      </c>
      <c r="BI2" s="278">
        <v>12</v>
      </c>
      <c r="BJ2" s="278">
        <v>13</v>
      </c>
      <c r="BK2" s="278">
        <v>14</v>
      </c>
      <c r="BL2" s="39"/>
      <c r="BM2" s="26">
        <v>1</v>
      </c>
      <c r="BN2" s="27" t="s">
        <v>73</v>
      </c>
      <c r="BO2" s="25">
        <v>50000</v>
      </c>
      <c r="BP2" s="25" t="s">
        <v>74</v>
      </c>
      <c r="BQ2" s="25" t="s">
        <v>387</v>
      </c>
      <c r="BR2" s="25"/>
      <c r="BS2" s="140">
        <f t="shared" ref="BS2:BS12" si="0">IF(BT2="","",BS1+1)</f>
        <v>2</v>
      </c>
      <c r="BT2" s="22" t="str">
        <f t="shared" ref="BT2:BT16" si="1">IF(BU2=0,"",BU2)</f>
        <v>Dwarf Blocker</v>
      </c>
      <c r="BU2" s="141" t="str">
        <f>HLOOKUP(I$21,BZ$2:CW$16,2,FALSE)</f>
        <v>Dwarf Blocker</v>
      </c>
      <c r="BV2" s="25">
        <f t="shared" ref="BV2:BV14" si="2">IF(BU2=0,"",COUNTIF($D$3:$D$18,BU2))</f>
        <v>7</v>
      </c>
      <c r="BW2" s="25">
        <f t="shared" ref="BW2:BW16" si="3">IF(BU2=0,"",VLOOKUP(BT2,$AX:$BK,14,FALSE))</f>
        <v>16</v>
      </c>
      <c r="BX2" s="25"/>
      <c r="BY2" s="45" t="s">
        <v>491</v>
      </c>
      <c r="BZ2" s="134" t="s">
        <v>73</v>
      </c>
      <c r="CA2" s="133" t="s">
        <v>24</v>
      </c>
      <c r="CB2" s="133" t="s">
        <v>27</v>
      </c>
      <c r="CC2" s="133" t="s">
        <v>578</v>
      </c>
      <c r="CD2" s="133" t="s">
        <v>29</v>
      </c>
      <c r="CE2" s="133" t="s">
        <v>31</v>
      </c>
      <c r="CF2" s="134" t="s">
        <v>92</v>
      </c>
      <c r="CG2" s="133" t="s">
        <v>23</v>
      </c>
      <c r="CH2" s="133" t="s">
        <v>33</v>
      </c>
      <c r="CI2" s="133" t="s">
        <v>19</v>
      </c>
      <c r="CJ2" s="133" t="s">
        <v>34</v>
      </c>
      <c r="CK2" s="134" t="s">
        <v>90</v>
      </c>
      <c r="CL2" s="134" t="s">
        <v>75</v>
      </c>
      <c r="CM2" s="134" t="s">
        <v>91</v>
      </c>
      <c r="CN2" s="133" t="s">
        <v>35</v>
      </c>
      <c r="CO2" s="134" t="s">
        <v>93</v>
      </c>
      <c r="CP2" s="134" t="s">
        <v>83</v>
      </c>
      <c r="CQ2" s="134" t="s">
        <v>25</v>
      </c>
      <c r="CR2" s="133" t="s">
        <v>36</v>
      </c>
      <c r="CS2" s="133" t="s">
        <v>579</v>
      </c>
      <c r="CT2" s="134" t="s">
        <v>37</v>
      </c>
      <c r="CU2" s="134" t="s">
        <v>580</v>
      </c>
      <c r="CV2" s="134" t="s">
        <v>110</v>
      </c>
      <c r="CW2" s="133" t="s">
        <v>39</v>
      </c>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GF2" s="39"/>
    </row>
    <row r="3" spans="1:188" ht="18" customHeight="1" thickBot="1" x14ac:dyDescent="0.25">
      <c r="A3" s="4"/>
      <c r="B3" s="244">
        <v>1</v>
      </c>
      <c r="C3" s="60" t="s">
        <v>767</v>
      </c>
      <c r="D3" s="8" t="str">
        <f t="shared" ref="D3:D18" si="4">IF(AP3&lt;=1,"",VLOOKUP(AP3,BS:BT,2,FALSE))</f>
        <v>Troll Slayer</v>
      </c>
      <c r="E3" s="9">
        <f t="shared" ref="E3:E18" si="5">IF(D3&lt;&gt;"",IF(X3="Star",VLOOKUP(D3,$AX:$BD,2,FALSE),VLOOKUP(D3,$AX:$BD,2,FALSE)+N3+IF(AJ3=2,1)+IF(AK3=2,1)+IF(AL3=2,1)+IF(AM3=2,1)+IF(AN3=2,1)+IF(AO3=2,1)),"")</f>
        <v>5</v>
      </c>
      <c r="F3" s="10">
        <f t="shared" ref="F3:F18" si="6">IF(D3&lt;&gt;"",IF(X3="Star",VLOOKUP(D3,$AX:$BD,3,FALSE),VLOOKUP(D3,$AX:$BD,3,FALSE)+O3+IF(AJ3=5,1)+IF(AK3=5,1)+IF(AL3=5,1)+IF(AM3=5,1)+IF(AN3=5,1)+IF(AO3=5,1)),"")</f>
        <v>3</v>
      </c>
      <c r="G3" s="11">
        <f t="shared" ref="G3:G18" si="7">IF(D3&lt;&gt;"",IF(X3="Star",VLOOKUP(D3,$AX:$BD,4,FALSE),VLOOKUP(D3,$AX:$BD,4,FALSE)+P3+IF(AJ3=4,1)+IF(AK3=4,1)+IF(AL3=4,1)+IF(AM3=4,1)+IF(AN3=4,1)+IF(AO3=4,1)),"")</f>
        <v>2</v>
      </c>
      <c r="H3" s="12">
        <f t="shared" ref="H3:H18" si="8">IF(D3&lt;&gt;"",IF(X3="Star",VLOOKUP(D3,$AX:$BD,5,FALSE),VLOOKUP(D3,$AX:$BD,5,FALSE)+Q3+IF(AJ3=3,1)+IF(AK3=3,1)+IF(AL3=3,1)+IF(AM3=3,1)+IF(AN3=3,1)+IF(AO3=3,1)),"")</f>
        <v>8</v>
      </c>
      <c r="I3" s="200" t="str">
        <f t="shared" ref="I3:I18" si="9">IF(D3="","",IF(VLOOKUP(D3,$BT$2:$BW$15,3,FALSE)&gt;VLOOKUP(D3,$BT$2:$BW$15,4,FALSE),"Player type quantity surpassed",VLOOKUP(D3,$AX:$BD,6,FALSE)))</f>
        <v>Thick Skull,  Block,  Frenzy,  Dauntless</v>
      </c>
      <c r="J3" s="281" t="str">
        <f>AB3&amp;AC3&amp;AD3&amp;AE3&amp;AF3&amp;AG3&amp;IF(AH3&lt;&gt;"",IF(AB3&amp;AC3&amp;AD3&amp;AE3&amp;AF3&amp;AG3&lt;&gt;"",", ","")&amp;AH3,"")</f>
        <v>Mighty Blow, Stand Firm</v>
      </c>
      <c r="K3" s="13" t="str">
        <f t="shared" ref="K3:K18" si="10">IF(X3="Star","n/a",IF(X3&gt;=176,"6",IF(X3&gt;=76,"5",IF(X3&gt;=51,"4",IF(X3&gt;=31,"3",IF(X3&gt;=16,"2",IF(X3&gt;=6,"1","")))))))</f>
        <v>2</v>
      </c>
      <c r="L3" s="201"/>
      <c r="M3" s="201"/>
      <c r="N3" s="202"/>
      <c r="O3" s="203"/>
      <c r="P3" s="204"/>
      <c r="Q3" s="205"/>
      <c r="R3" s="206"/>
      <c r="S3" s="207"/>
      <c r="T3" s="206"/>
      <c r="U3" s="207">
        <v>10</v>
      </c>
      <c r="V3" s="208"/>
      <c r="W3" s="209">
        <v>2</v>
      </c>
      <c r="X3" s="210">
        <f t="shared" ref="X3:X18" si="11">IF(LEFT(D3,1)="*","Star",R3*2+S3*1+T3*3+U3*2+W3*5+AA3)</f>
        <v>30</v>
      </c>
      <c r="Y3" s="128">
        <f>IF(D3&lt;&gt;"",(Z3+T33+U33+V33+W33+X33+Y33)*1000+VLOOKUP(D3,AX:BD,7,FALSE),0)</f>
        <v>130000</v>
      </c>
      <c r="Z3" s="243"/>
      <c r="AA3" s="265"/>
      <c r="AB3" s="285" t="str">
        <f t="shared" ref="AB3:AB18" si="12">IF(AJ3&gt;1,VLOOKUP(AJ3,$AO$32:$AQ$87,3),"")</f>
        <v>Mighty Blow</v>
      </c>
      <c r="AC3" s="285" t="str">
        <f t="shared" ref="AC3:AC18" si="13">IF(AK3&gt;1,IF(AB3&lt;&gt;"",", ","")&amp;VLOOKUP(AK3,$AO$32:$AQ$87,3),"")</f>
        <v>, Stand Firm</v>
      </c>
      <c r="AD3" s="285" t="str">
        <f t="shared" ref="AD3:AD18" si="14">IF(AL3&gt;1,IF(AB3&amp;AC3&lt;&gt;"",", ","")&amp;VLOOKUP(AL3,$AO$32:$AQ$87,3),"")</f>
        <v/>
      </c>
      <c r="AE3" s="285" t="str">
        <f t="shared" ref="AE3:AE18" si="15">IF(AM3&gt;1,IF(AB3&amp;AC3&amp;AD3&lt;&gt;"",", ","")&amp;VLOOKUP(AM3,$AO$32:$AQ$87,3),"")</f>
        <v/>
      </c>
      <c r="AF3" s="285" t="str">
        <f t="shared" ref="AF3:AF18" si="16">IF(AN3&gt;1,IF(AB3&amp;AC3&amp;AD3&amp;AE3&lt;&gt;"",", ","")&amp;VLOOKUP(AN3,$AO$32:$AQ$87,3),"")</f>
        <v/>
      </c>
      <c r="AG3" s="285" t="str">
        <f t="shared" ref="AG3:AG18" si="17">IF(AO3&gt;1,IF(AB3&amp;AC3&amp;AD3&amp;AE3&amp;AF3&lt;&gt;"",", ","")&amp;VLOOKUP(AO3,$AO$32:$AQ$87,3),"")</f>
        <v/>
      </c>
      <c r="AH3" s="301"/>
      <c r="AI3" s="230"/>
      <c r="AJ3" s="282">
        <v>41</v>
      </c>
      <c r="AK3" s="282">
        <v>44</v>
      </c>
      <c r="AL3" s="282">
        <v>1</v>
      </c>
      <c r="AM3" s="282">
        <v>1</v>
      </c>
      <c r="AN3" s="282">
        <v>1</v>
      </c>
      <c r="AO3" s="282">
        <v>1</v>
      </c>
      <c r="AP3" s="37">
        <v>5</v>
      </c>
      <c r="AQ3" s="32">
        <f t="shared" ref="AQ3:AQ18" si="18">VLOOKUP(D3,$AX:$BD,2,FALSE)</f>
        <v>5</v>
      </c>
      <c r="AR3" s="32">
        <f t="shared" ref="AR3:AR18" si="19">VLOOKUP(D3,$AX:$BD,3,FALSE)</f>
        <v>3</v>
      </c>
      <c r="AS3" s="32">
        <f t="shared" ref="AS3:AS18" si="20">VLOOKUP(D3,$AX:$BD,4,FALSE)</f>
        <v>2</v>
      </c>
      <c r="AT3" s="32">
        <f t="shared" ref="AT3:AT18" si="21">VLOOKUP(D3,$AX:$BD,5,FALSE)</f>
        <v>8</v>
      </c>
      <c r="AU3" s="216">
        <f t="shared" ref="AU3:AU18" si="22">IF(L3&lt;&gt;"",0,(IF(D3&lt;&gt;"",VLOOKUP(D3,AX:BD,7,FALSE)+(Z3+T33+U33+V33+W33+X33+Y33)*1000,0)))</f>
        <v>130000</v>
      </c>
      <c r="AV3" s="32"/>
      <c r="AW3" s="22">
        <v>1</v>
      </c>
      <c r="AX3" s="35" t="s">
        <v>77</v>
      </c>
      <c r="AY3" s="40">
        <v>6</v>
      </c>
      <c r="AZ3" s="40">
        <v>3</v>
      </c>
      <c r="BA3" s="40">
        <v>3</v>
      </c>
      <c r="BB3" s="40">
        <v>7</v>
      </c>
      <c r="BC3" s="42" t="s">
        <v>406</v>
      </c>
      <c r="BD3" s="39">
        <v>50000</v>
      </c>
      <c r="BE3" s="39" t="s">
        <v>354</v>
      </c>
      <c r="BF3" s="39">
        <v>20</v>
      </c>
      <c r="BG3" s="39">
        <v>30</v>
      </c>
      <c r="BH3" s="39">
        <v>30</v>
      </c>
      <c r="BI3" s="39">
        <v>30</v>
      </c>
      <c r="BJ3" s="39" t="s">
        <v>11</v>
      </c>
      <c r="BK3" s="39">
        <v>16</v>
      </c>
      <c r="BL3" s="39"/>
      <c r="BM3" s="26">
        <v>2</v>
      </c>
      <c r="BN3" s="27" t="s">
        <v>24</v>
      </c>
      <c r="BO3" s="25">
        <v>60000</v>
      </c>
      <c r="BP3" s="25" t="s">
        <v>65</v>
      </c>
      <c r="BQ3" s="25" t="s">
        <v>387</v>
      </c>
      <c r="BR3" s="25"/>
      <c r="BS3" s="140">
        <f t="shared" si="0"/>
        <v>3</v>
      </c>
      <c r="BT3" s="22" t="str">
        <f>IF(BU3=0,"",BU3)</f>
        <v>Dwarf Runner</v>
      </c>
      <c r="BU3" s="141" t="str">
        <f>HLOOKUP(I$21,BZ$2:CW$16,3,FALSE)</f>
        <v>Dwarf Runner</v>
      </c>
      <c r="BV3" s="25">
        <f t="shared" si="2"/>
        <v>2</v>
      </c>
      <c r="BW3" s="25">
        <f t="shared" si="3"/>
        <v>2</v>
      </c>
      <c r="BX3" s="25"/>
      <c r="BY3" s="26">
        <v>1</v>
      </c>
      <c r="BZ3" s="35" t="s">
        <v>77</v>
      </c>
      <c r="CA3" s="35" t="s">
        <v>94</v>
      </c>
      <c r="CB3" s="35" t="s">
        <v>56</v>
      </c>
      <c r="CC3" s="35" t="s">
        <v>555</v>
      </c>
      <c r="CD3" s="23" t="s">
        <v>44</v>
      </c>
      <c r="CE3" s="35" t="s">
        <v>144</v>
      </c>
      <c r="CF3" s="23" t="s">
        <v>99</v>
      </c>
      <c r="CG3" s="23" t="s">
        <v>23</v>
      </c>
      <c r="CH3" s="35" t="s">
        <v>33</v>
      </c>
      <c r="CI3" s="23" t="s">
        <v>20</v>
      </c>
      <c r="CJ3" s="23" t="s">
        <v>50</v>
      </c>
      <c r="CK3" s="35" t="s">
        <v>109</v>
      </c>
      <c r="CL3" s="35" t="s">
        <v>81</v>
      </c>
      <c r="CM3" s="35" t="s">
        <v>214</v>
      </c>
      <c r="CN3" s="35" t="s">
        <v>61</v>
      </c>
      <c r="CO3" s="35" t="s">
        <v>217</v>
      </c>
      <c r="CP3" s="35" t="s">
        <v>466</v>
      </c>
      <c r="CQ3" s="23" t="s">
        <v>26</v>
      </c>
      <c r="CR3" s="23" t="s">
        <v>47</v>
      </c>
      <c r="CS3" s="23" t="s">
        <v>561</v>
      </c>
      <c r="CT3" s="35" t="s">
        <v>207</v>
      </c>
      <c r="CU3" s="35" t="s">
        <v>564</v>
      </c>
      <c r="CV3" s="35" t="s">
        <v>111</v>
      </c>
      <c r="CW3" s="23" t="s">
        <v>38</v>
      </c>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GF3" s="39"/>
    </row>
    <row r="4" spans="1:188" ht="18" customHeight="1" thickBot="1" x14ac:dyDescent="0.25">
      <c r="A4" s="4"/>
      <c r="B4" s="245">
        <v>2</v>
      </c>
      <c r="C4" s="60" t="s">
        <v>777</v>
      </c>
      <c r="D4" s="8" t="str">
        <f t="shared" si="4"/>
        <v>Dwarf Blocker</v>
      </c>
      <c r="E4" s="9">
        <f t="shared" si="5"/>
        <v>4</v>
      </c>
      <c r="F4" s="10">
        <f t="shared" si="6"/>
        <v>3</v>
      </c>
      <c r="G4" s="11">
        <f t="shared" si="7"/>
        <v>2</v>
      </c>
      <c r="H4" s="12">
        <f t="shared" si="8"/>
        <v>9</v>
      </c>
      <c r="I4" s="200" t="str">
        <f t="shared" si="9"/>
        <v>Thick Skull,  Block,  Tackle</v>
      </c>
      <c r="J4" s="281" t="str">
        <f t="shared" ref="J4:J18" si="23">AB4&amp;AC4&amp;AD4&amp;AE4&amp;AF4&amp;AG4&amp;IF(AH4&lt;&gt;"",", "&amp;AH4,"")</f>
        <v/>
      </c>
      <c r="K4" s="13" t="str">
        <f t="shared" si="10"/>
        <v/>
      </c>
      <c r="L4" s="116"/>
      <c r="M4" s="116"/>
      <c r="N4" s="117"/>
      <c r="O4" s="118"/>
      <c r="P4" s="119"/>
      <c r="Q4" s="120"/>
      <c r="R4" s="121"/>
      <c r="S4" s="122"/>
      <c r="T4" s="121"/>
      <c r="U4" s="122">
        <v>1</v>
      </c>
      <c r="V4" s="123"/>
      <c r="W4" s="124"/>
      <c r="X4" s="210">
        <f t="shared" si="11"/>
        <v>2</v>
      </c>
      <c r="Y4" s="128">
        <f t="shared" ref="Y4:Y18" si="24">IF(D4&lt;&gt;"",(Z4+T34+U34+V34+W34+X34+Y34)*1000+VLOOKUP(D4,AX:BD,7,FALSE),0)</f>
        <v>70000</v>
      </c>
      <c r="Z4" s="243"/>
      <c r="AA4" s="265"/>
      <c r="AB4" s="285" t="str">
        <f t="shared" si="12"/>
        <v/>
      </c>
      <c r="AC4" s="285" t="str">
        <f t="shared" si="13"/>
        <v/>
      </c>
      <c r="AD4" s="285" t="str">
        <f t="shared" si="14"/>
        <v/>
      </c>
      <c r="AE4" s="285" t="str">
        <f t="shared" si="15"/>
        <v/>
      </c>
      <c r="AF4" s="285" t="str">
        <f t="shared" si="16"/>
        <v/>
      </c>
      <c r="AG4" s="285" t="str">
        <f t="shared" si="17"/>
        <v/>
      </c>
      <c r="AH4" s="301"/>
      <c r="AI4" s="230"/>
      <c r="AJ4" s="282">
        <v>1</v>
      </c>
      <c r="AK4" s="282">
        <v>1</v>
      </c>
      <c r="AL4" s="282">
        <v>1</v>
      </c>
      <c r="AM4" s="282">
        <v>1</v>
      </c>
      <c r="AN4" s="282">
        <v>1</v>
      </c>
      <c r="AO4" s="282">
        <v>1</v>
      </c>
      <c r="AP4" s="37">
        <v>2</v>
      </c>
      <c r="AQ4" s="32">
        <f t="shared" si="18"/>
        <v>4</v>
      </c>
      <c r="AR4" s="32">
        <f t="shared" si="19"/>
        <v>3</v>
      </c>
      <c r="AS4" s="32">
        <f t="shared" si="20"/>
        <v>2</v>
      </c>
      <c r="AT4" s="32">
        <f t="shared" si="21"/>
        <v>9</v>
      </c>
      <c r="AU4" s="216">
        <f t="shared" si="22"/>
        <v>70000</v>
      </c>
      <c r="AV4" s="32"/>
      <c r="AW4" s="22">
        <f t="shared" ref="AW4:AW27" si="25">IF(AX4="","",AW3+1)</f>
        <v>2</v>
      </c>
      <c r="AX4" s="35" t="s">
        <v>79</v>
      </c>
      <c r="AY4" s="40">
        <v>6</v>
      </c>
      <c r="AZ4" s="40">
        <v>3</v>
      </c>
      <c r="BA4" s="40">
        <v>3</v>
      </c>
      <c r="BB4" s="40">
        <v>7</v>
      </c>
      <c r="BC4" s="42" t="s">
        <v>535</v>
      </c>
      <c r="BD4" s="39">
        <v>70000</v>
      </c>
      <c r="BE4" s="39" t="s">
        <v>355</v>
      </c>
      <c r="BF4" s="39">
        <v>20</v>
      </c>
      <c r="BG4" s="39">
        <v>30</v>
      </c>
      <c r="BH4" s="39">
        <v>20</v>
      </c>
      <c r="BI4" s="39">
        <v>30</v>
      </c>
      <c r="BJ4" s="39" t="s">
        <v>11</v>
      </c>
      <c r="BK4" s="39">
        <v>2</v>
      </c>
      <c r="BL4" s="39"/>
      <c r="BM4" s="26">
        <v>3</v>
      </c>
      <c r="BN4" s="27" t="s">
        <v>27</v>
      </c>
      <c r="BO4" s="25">
        <v>70000</v>
      </c>
      <c r="BP4" s="25" t="s">
        <v>66</v>
      </c>
      <c r="BQ4" s="25" t="s">
        <v>387</v>
      </c>
      <c r="BR4" s="25"/>
      <c r="BS4" s="140">
        <f t="shared" si="0"/>
        <v>4</v>
      </c>
      <c r="BT4" s="22" t="str">
        <f t="shared" si="1"/>
        <v>Dwarf Blitzer</v>
      </c>
      <c r="BU4" s="141" t="str">
        <f>HLOOKUP(I$21,BZ$2:CW$16,4,FALSE)</f>
        <v>Dwarf Blitzer</v>
      </c>
      <c r="BV4" s="25">
        <f t="shared" si="2"/>
        <v>2</v>
      </c>
      <c r="BW4" s="25">
        <f t="shared" si="3"/>
        <v>2</v>
      </c>
      <c r="BX4" s="25"/>
      <c r="BY4" s="26">
        <v>2</v>
      </c>
      <c r="BZ4" s="35" t="s">
        <v>79</v>
      </c>
      <c r="CA4" s="35" t="s">
        <v>55</v>
      </c>
      <c r="CB4" s="35" t="s">
        <v>57</v>
      </c>
      <c r="CC4" s="35" t="s">
        <v>556</v>
      </c>
      <c r="CD4" s="23" t="s">
        <v>145</v>
      </c>
      <c r="CE4" s="35" t="s">
        <v>58</v>
      </c>
      <c r="CF4" s="23" t="s">
        <v>95</v>
      </c>
      <c r="CG4" s="35" t="s">
        <v>147</v>
      </c>
      <c r="CH4" s="35" t="s">
        <v>486</v>
      </c>
      <c r="CI4" s="23" t="s">
        <v>151</v>
      </c>
      <c r="CJ4" s="23" t="s">
        <v>52</v>
      </c>
      <c r="CK4" s="35" t="s">
        <v>102</v>
      </c>
      <c r="CL4" s="35" t="s">
        <v>82</v>
      </c>
      <c r="CM4" s="35" t="s">
        <v>213</v>
      </c>
      <c r="CN4" s="35" t="s">
        <v>62</v>
      </c>
      <c r="CO4" s="35" t="s">
        <v>215</v>
      </c>
      <c r="CP4" s="35" t="s">
        <v>212</v>
      </c>
      <c r="CQ4" s="23" t="s">
        <v>483</v>
      </c>
      <c r="CR4" s="23" t="s">
        <v>48</v>
      </c>
      <c r="CS4" s="23" t="s">
        <v>562</v>
      </c>
      <c r="CT4" s="35" t="s">
        <v>208</v>
      </c>
      <c r="CU4" s="35" t="s">
        <v>586</v>
      </c>
      <c r="CV4" s="35" t="s">
        <v>110</v>
      </c>
      <c r="CW4" s="23" t="s">
        <v>40</v>
      </c>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GF4" s="39"/>
    </row>
    <row r="5" spans="1:188" ht="18" customHeight="1" thickBot="1" x14ac:dyDescent="0.25">
      <c r="A5" s="4"/>
      <c r="B5" s="244">
        <v>3</v>
      </c>
      <c r="C5" s="60" t="s">
        <v>774</v>
      </c>
      <c r="D5" s="8" t="str">
        <f t="shared" si="4"/>
        <v>Dwarf Blocker</v>
      </c>
      <c r="E5" s="9">
        <f t="shared" si="5"/>
        <v>4</v>
      </c>
      <c r="F5" s="10">
        <f t="shared" si="6"/>
        <v>3</v>
      </c>
      <c r="G5" s="11">
        <f t="shared" si="7"/>
        <v>2</v>
      </c>
      <c r="H5" s="12">
        <f t="shared" si="8"/>
        <v>9</v>
      </c>
      <c r="I5" s="200" t="str">
        <f t="shared" si="9"/>
        <v>Thick Skull,  Block,  Tackle</v>
      </c>
      <c r="J5" s="281" t="str">
        <f t="shared" si="23"/>
        <v>Guard, Mighty Blow</v>
      </c>
      <c r="K5" s="13" t="str">
        <f t="shared" si="10"/>
        <v>2</v>
      </c>
      <c r="L5" s="116"/>
      <c r="M5" s="116"/>
      <c r="N5" s="117"/>
      <c r="O5" s="118"/>
      <c r="P5" s="119"/>
      <c r="Q5" s="120"/>
      <c r="R5" s="121"/>
      <c r="S5" s="122"/>
      <c r="T5" s="121"/>
      <c r="U5" s="122">
        <v>5</v>
      </c>
      <c r="V5" s="123"/>
      <c r="W5" s="124">
        <v>3</v>
      </c>
      <c r="X5" s="210">
        <f t="shared" si="11"/>
        <v>25</v>
      </c>
      <c r="Y5" s="128">
        <f t="shared" si="24"/>
        <v>110000</v>
      </c>
      <c r="Z5" s="243"/>
      <c r="AA5" s="265"/>
      <c r="AB5" s="285" t="str">
        <f t="shared" si="12"/>
        <v>Guard</v>
      </c>
      <c r="AC5" s="285" t="str">
        <f t="shared" si="13"/>
        <v>, Mighty Blow</v>
      </c>
      <c r="AD5" s="285" t="str">
        <f t="shared" si="14"/>
        <v/>
      </c>
      <c r="AE5" s="285" t="str">
        <f t="shared" si="15"/>
        <v/>
      </c>
      <c r="AF5" s="285" t="str">
        <f t="shared" si="16"/>
        <v/>
      </c>
      <c r="AG5" s="285" t="str">
        <f t="shared" si="17"/>
        <v/>
      </c>
      <c r="AH5" s="301"/>
      <c r="AI5" s="230"/>
      <c r="AJ5" s="282">
        <v>39</v>
      </c>
      <c r="AK5" s="282">
        <v>41</v>
      </c>
      <c r="AL5" s="282">
        <v>1</v>
      </c>
      <c r="AM5" s="282">
        <v>1</v>
      </c>
      <c r="AN5" s="282">
        <v>1</v>
      </c>
      <c r="AO5" s="282">
        <v>1</v>
      </c>
      <c r="AP5" s="37">
        <v>2</v>
      </c>
      <c r="AQ5" s="32">
        <f t="shared" si="18"/>
        <v>4</v>
      </c>
      <c r="AR5" s="32">
        <f t="shared" si="19"/>
        <v>3</v>
      </c>
      <c r="AS5" s="32">
        <f t="shared" si="20"/>
        <v>2</v>
      </c>
      <c r="AT5" s="32">
        <f t="shared" si="21"/>
        <v>9</v>
      </c>
      <c r="AU5" s="216">
        <f t="shared" si="22"/>
        <v>110000</v>
      </c>
      <c r="AV5" s="32"/>
      <c r="AW5" s="22">
        <f t="shared" si="25"/>
        <v>3</v>
      </c>
      <c r="AX5" s="35" t="s">
        <v>78</v>
      </c>
      <c r="AY5" s="40">
        <v>6</v>
      </c>
      <c r="AZ5" s="40">
        <v>3</v>
      </c>
      <c r="BA5" s="40">
        <v>3</v>
      </c>
      <c r="BB5" s="40">
        <v>7</v>
      </c>
      <c r="BC5" s="42" t="s">
        <v>534</v>
      </c>
      <c r="BD5" s="39">
        <v>70000</v>
      </c>
      <c r="BE5" s="39" t="s">
        <v>356</v>
      </c>
      <c r="BF5" s="39">
        <v>20</v>
      </c>
      <c r="BG5" s="39">
        <v>20</v>
      </c>
      <c r="BH5" s="39">
        <v>30</v>
      </c>
      <c r="BI5" s="39">
        <v>30</v>
      </c>
      <c r="BJ5" s="39" t="s">
        <v>11</v>
      </c>
      <c r="BK5" s="39">
        <v>2</v>
      </c>
      <c r="BL5" s="39"/>
      <c r="BM5" s="26">
        <v>4</v>
      </c>
      <c r="BN5" s="44" t="s">
        <v>578</v>
      </c>
      <c r="BO5" s="39">
        <v>70000</v>
      </c>
      <c r="BQ5" s="25" t="s">
        <v>387</v>
      </c>
      <c r="BR5" s="25"/>
      <c r="BS5" s="140">
        <f t="shared" si="0"/>
        <v>5</v>
      </c>
      <c r="BT5" s="22" t="str">
        <f t="shared" si="1"/>
        <v>Troll Slayer</v>
      </c>
      <c r="BU5" s="141" t="str">
        <f>HLOOKUP(I$21,BZ$2:CW$16,5,FALSE)</f>
        <v>Troll Slayer</v>
      </c>
      <c r="BV5" s="25">
        <f t="shared" si="2"/>
        <v>2</v>
      </c>
      <c r="BW5" s="25">
        <f t="shared" si="3"/>
        <v>2</v>
      </c>
      <c r="BX5" s="25"/>
      <c r="BY5" s="26">
        <v>3</v>
      </c>
      <c r="BZ5" s="35" t="s">
        <v>78</v>
      </c>
      <c r="CA5" s="35" t="s">
        <v>86</v>
      </c>
      <c r="CB5" s="35" t="s">
        <v>87</v>
      </c>
      <c r="CC5" s="35" t="s">
        <v>557</v>
      </c>
      <c r="CD5" s="35" t="s">
        <v>146</v>
      </c>
      <c r="CE5" s="35" t="s">
        <v>59</v>
      </c>
      <c r="CF5" s="35" t="s">
        <v>96</v>
      </c>
      <c r="CG5" s="35" t="s">
        <v>148</v>
      </c>
      <c r="CH5" s="35" t="s">
        <v>187</v>
      </c>
      <c r="CI5" s="23" t="s">
        <v>152</v>
      </c>
      <c r="CJ5" s="23" t="s">
        <v>51</v>
      </c>
      <c r="CK5" s="35" t="s">
        <v>103</v>
      </c>
      <c r="CL5" s="35" t="s">
        <v>85</v>
      </c>
      <c r="CM5" s="35" t="s">
        <v>489</v>
      </c>
      <c r="CN5" s="35" t="s">
        <v>206</v>
      </c>
      <c r="CO5" s="35" t="s">
        <v>157</v>
      </c>
      <c r="CP5" s="23" t="s">
        <v>118</v>
      </c>
      <c r="CQ5" s="23" t="s">
        <v>28</v>
      </c>
      <c r="CR5" s="23" t="s">
        <v>49</v>
      </c>
      <c r="CS5" s="23" t="s">
        <v>563</v>
      </c>
      <c r="CT5" s="35" t="s">
        <v>209</v>
      </c>
      <c r="CU5" s="35" t="s">
        <v>566</v>
      </c>
      <c r="CV5" s="23" t="s">
        <v>132</v>
      </c>
      <c r="CW5" s="23" t="s">
        <v>41</v>
      </c>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GF5" s="39"/>
    </row>
    <row r="6" spans="1:188" ht="18" customHeight="1" thickBot="1" x14ac:dyDescent="0.25">
      <c r="A6" s="4"/>
      <c r="B6" s="245">
        <v>4</v>
      </c>
      <c r="C6" s="60" t="s">
        <v>771</v>
      </c>
      <c r="D6" s="8" t="str">
        <f t="shared" si="4"/>
        <v>Dwarf Blocker</v>
      </c>
      <c r="E6" s="9">
        <f t="shared" si="5"/>
        <v>4</v>
      </c>
      <c r="F6" s="10">
        <f t="shared" si="6"/>
        <v>3</v>
      </c>
      <c r="G6" s="11">
        <f t="shared" si="7"/>
        <v>2</v>
      </c>
      <c r="H6" s="12">
        <f t="shared" si="8"/>
        <v>9</v>
      </c>
      <c r="I6" s="200" t="str">
        <f t="shared" si="9"/>
        <v>Thick Skull,  Block,  Tackle</v>
      </c>
      <c r="J6" s="281" t="str">
        <f t="shared" si="23"/>
        <v>Guard</v>
      </c>
      <c r="K6" s="13" t="str">
        <f t="shared" si="10"/>
        <v>1</v>
      </c>
      <c r="L6" s="116" t="s">
        <v>11</v>
      </c>
      <c r="M6" s="116"/>
      <c r="N6" s="117"/>
      <c r="O6" s="118"/>
      <c r="P6" s="119"/>
      <c r="Q6" s="120"/>
      <c r="R6" s="121"/>
      <c r="S6" s="122"/>
      <c r="T6" s="121"/>
      <c r="U6" s="122">
        <v>2</v>
      </c>
      <c r="V6" s="123"/>
      <c r="W6" s="124">
        <v>1</v>
      </c>
      <c r="X6" s="210">
        <f t="shared" si="11"/>
        <v>9</v>
      </c>
      <c r="Y6" s="128">
        <f t="shared" si="24"/>
        <v>90000</v>
      </c>
      <c r="Z6" s="243"/>
      <c r="AA6" s="265"/>
      <c r="AB6" s="285" t="str">
        <f t="shared" si="12"/>
        <v>Guard</v>
      </c>
      <c r="AC6" s="285" t="str">
        <f t="shared" si="13"/>
        <v/>
      </c>
      <c r="AD6" s="285" t="str">
        <f t="shared" si="14"/>
        <v/>
      </c>
      <c r="AE6" s="285" t="str">
        <f t="shared" si="15"/>
        <v/>
      </c>
      <c r="AF6" s="285" t="str">
        <f t="shared" si="16"/>
        <v/>
      </c>
      <c r="AG6" s="285" t="str">
        <f t="shared" si="17"/>
        <v/>
      </c>
      <c r="AH6" s="301"/>
      <c r="AI6" s="230"/>
      <c r="AJ6" s="282">
        <v>39</v>
      </c>
      <c r="AK6" s="282">
        <v>1</v>
      </c>
      <c r="AL6" s="282">
        <v>1</v>
      </c>
      <c r="AM6" s="282">
        <v>1</v>
      </c>
      <c r="AN6" s="282">
        <v>1</v>
      </c>
      <c r="AO6" s="282">
        <v>1</v>
      </c>
      <c r="AP6" s="37">
        <v>2</v>
      </c>
      <c r="AQ6" s="32">
        <f t="shared" si="18"/>
        <v>4</v>
      </c>
      <c r="AR6" s="32">
        <f t="shared" si="19"/>
        <v>3</v>
      </c>
      <c r="AS6" s="32">
        <f t="shared" si="20"/>
        <v>2</v>
      </c>
      <c r="AT6" s="32">
        <f t="shared" si="21"/>
        <v>9</v>
      </c>
      <c r="AU6" s="216">
        <f t="shared" si="22"/>
        <v>0</v>
      </c>
      <c r="AV6" s="32"/>
      <c r="AW6" s="22">
        <f t="shared" si="25"/>
        <v>4</v>
      </c>
      <c r="AX6" s="35" t="s">
        <v>80</v>
      </c>
      <c r="AY6" s="40">
        <v>6</v>
      </c>
      <c r="AZ6" s="40">
        <v>3</v>
      </c>
      <c r="BA6" s="40">
        <v>3</v>
      </c>
      <c r="BB6" s="40">
        <v>7</v>
      </c>
      <c r="BC6" s="42" t="s">
        <v>533</v>
      </c>
      <c r="BD6" s="39">
        <v>90000</v>
      </c>
      <c r="BE6" s="39" t="s">
        <v>357</v>
      </c>
      <c r="BF6" s="39">
        <v>20</v>
      </c>
      <c r="BG6" s="39">
        <v>30</v>
      </c>
      <c r="BH6" s="39">
        <v>30</v>
      </c>
      <c r="BI6" s="39">
        <v>20</v>
      </c>
      <c r="BJ6" s="39" t="s">
        <v>11</v>
      </c>
      <c r="BK6" s="39">
        <v>4</v>
      </c>
      <c r="BL6" s="213"/>
      <c r="BM6" s="26">
        <v>5</v>
      </c>
      <c r="BN6" s="27" t="s">
        <v>29</v>
      </c>
      <c r="BO6" s="25">
        <v>50000</v>
      </c>
      <c r="BP6" s="25" t="s">
        <v>67</v>
      </c>
      <c r="BQ6" s="25" t="s">
        <v>387</v>
      </c>
      <c r="BR6" s="25"/>
      <c r="BS6" s="140">
        <f t="shared" si="0"/>
        <v>6</v>
      </c>
      <c r="BT6" s="22" t="str">
        <f t="shared" si="1"/>
        <v>Deathroller</v>
      </c>
      <c r="BU6" s="141" t="str">
        <f>HLOOKUP(I$21,BZ$2:CW$16,6,FALSE)</f>
        <v>Deathroller</v>
      </c>
      <c r="BV6" s="25">
        <f t="shared" si="2"/>
        <v>0</v>
      </c>
      <c r="BW6" s="25">
        <f t="shared" si="3"/>
        <v>1</v>
      </c>
      <c r="BX6" s="25"/>
      <c r="BY6" s="26">
        <v>4</v>
      </c>
      <c r="BZ6" s="35" t="s">
        <v>80</v>
      </c>
      <c r="CA6" s="35" t="s">
        <v>547</v>
      </c>
      <c r="CB6" s="35" t="s">
        <v>462</v>
      </c>
      <c r="CC6" s="35" t="s">
        <v>558</v>
      </c>
      <c r="CD6" s="23" t="s">
        <v>45</v>
      </c>
      <c r="CE6" s="35" t="s">
        <v>60</v>
      </c>
      <c r="CF6" s="35" t="s">
        <v>97</v>
      </c>
      <c r="CG6" s="35" t="s">
        <v>149</v>
      </c>
      <c r="CH6" s="35" t="s">
        <v>135</v>
      </c>
      <c r="CI6" s="23" t="s">
        <v>153</v>
      </c>
      <c r="CJ6" s="23" t="s">
        <v>53</v>
      </c>
      <c r="CK6" s="35" t="s">
        <v>508</v>
      </c>
      <c r="CL6" s="23" t="s">
        <v>584</v>
      </c>
      <c r="CM6" s="35" t="s">
        <v>104</v>
      </c>
      <c r="CN6" s="35" t="s">
        <v>63</v>
      </c>
      <c r="CO6" s="35" t="s">
        <v>101</v>
      </c>
      <c r="CP6" s="23" t="s">
        <v>204</v>
      </c>
      <c r="CQ6" s="23" t="s">
        <v>32</v>
      </c>
      <c r="CR6" s="23" t="s">
        <v>205</v>
      </c>
      <c r="CS6" s="23" t="s">
        <v>85</v>
      </c>
      <c r="CT6" s="35" t="s">
        <v>210</v>
      </c>
      <c r="CU6" s="35" t="s">
        <v>567</v>
      </c>
      <c r="CV6" s="23" t="s">
        <v>199</v>
      </c>
      <c r="CW6" s="23" t="s">
        <v>43</v>
      </c>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GF6" s="213"/>
    </row>
    <row r="7" spans="1:188" ht="18" customHeight="1" thickBot="1" x14ac:dyDescent="0.25">
      <c r="A7" s="4"/>
      <c r="B7" s="244">
        <v>5</v>
      </c>
      <c r="C7" s="60" t="s">
        <v>776</v>
      </c>
      <c r="D7" s="8" t="str">
        <f t="shared" si="4"/>
        <v>Dwarf Blocker</v>
      </c>
      <c r="E7" s="9">
        <f t="shared" si="5"/>
        <v>4</v>
      </c>
      <c r="F7" s="10">
        <f t="shared" si="6"/>
        <v>3</v>
      </c>
      <c r="G7" s="11">
        <f t="shared" si="7"/>
        <v>2</v>
      </c>
      <c r="H7" s="12">
        <f t="shared" si="8"/>
        <v>9</v>
      </c>
      <c r="I7" s="200" t="str">
        <f t="shared" si="9"/>
        <v>Thick Skull,  Block,  Tackle</v>
      </c>
      <c r="J7" s="281" t="str">
        <f t="shared" si="23"/>
        <v>Guard, Mighty Blow</v>
      </c>
      <c r="K7" s="13" t="str">
        <f t="shared" si="10"/>
        <v>2</v>
      </c>
      <c r="L7" s="116"/>
      <c r="M7" s="116"/>
      <c r="N7" s="117"/>
      <c r="O7" s="118"/>
      <c r="P7" s="119"/>
      <c r="Q7" s="120"/>
      <c r="R7" s="121"/>
      <c r="S7" s="122"/>
      <c r="T7" s="121"/>
      <c r="U7" s="122">
        <v>2</v>
      </c>
      <c r="V7" s="123"/>
      <c r="W7" s="124">
        <v>3</v>
      </c>
      <c r="X7" s="210">
        <f t="shared" si="11"/>
        <v>19</v>
      </c>
      <c r="Y7" s="128">
        <f t="shared" si="24"/>
        <v>110000</v>
      </c>
      <c r="Z7" s="243"/>
      <c r="AA7" s="265"/>
      <c r="AB7" s="285" t="str">
        <f t="shared" si="12"/>
        <v>Guard</v>
      </c>
      <c r="AC7" s="285" t="str">
        <f t="shared" si="13"/>
        <v>, Mighty Blow</v>
      </c>
      <c r="AD7" s="285" t="str">
        <f t="shared" si="14"/>
        <v/>
      </c>
      <c r="AE7" s="285" t="str">
        <f t="shared" si="15"/>
        <v/>
      </c>
      <c r="AF7" s="285" t="str">
        <f t="shared" si="16"/>
        <v/>
      </c>
      <c r="AG7" s="285" t="str">
        <f t="shared" si="17"/>
        <v/>
      </c>
      <c r="AH7" s="301"/>
      <c r="AI7" s="230"/>
      <c r="AJ7" s="282">
        <v>39</v>
      </c>
      <c r="AK7" s="282">
        <v>41</v>
      </c>
      <c r="AL7" s="282">
        <v>1</v>
      </c>
      <c r="AM7" s="282">
        <v>1</v>
      </c>
      <c r="AN7" s="282">
        <v>1</v>
      </c>
      <c r="AO7" s="282">
        <v>1</v>
      </c>
      <c r="AP7" s="37">
        <v>2</v>
      </c>
      <c r="AQ7" s="32">
        <f t="shared" si="18"/>
        <v>4</v>
      </c>
      <c r="AR7" s="32">
        <f t="shared" si="19"/>
        <v>3</v>
      </c>
      <c r="AS7" s="32">
        <f t="shared" si="20"/>
        <v>2</v>
      </c>
      <c r="AT7" s="32">
        <f t="shared" si="21"/>
        <v>9</v>
      </c>
      <c r="AU7" s="216">
        <f t="shared" si="22"/>
        <v>110000</v>
      </c>
      <c r="AV7" s="32"/>
      <c r="AW7" s="22">
        <f t="shared" si="25"/>
        <v>5</v>
      </c>
      <c r="AX7" s="35" t="s">
        <v>471</v>
      </c>
      <c r="AY7" s="40">
        <v>6</v>
      </c>
      <c r="AZ7" s="40">
        <v>3</v>
      </c>
      <c r="BA7" s="40">
        <v>3</v>
      </c>
      <c r="BB7" s="40">
        <v>7</v>
      </c>
      <c r="BC7" s="42" t="s">
        <v>289</v>
      </c>
      <c r="BD7" s="39">
        <v>50000</v>
      </c>
      <c r="BE7" s="213" t="s">
        <v>360</v>
      </c>
      <c r="BF7" s="213" t="s">
        <v>11</v>
      </c>
      <c r="BG7" s="213" t="s">
        <v>11</v>
      </c>
      <c r="BH7" s="213" t="s">
        <v>11</v>
      </c>
      <c r="BI7" s="213" t="s">
        <v>11</v>
      </c>
      <c r="BJ7" s="213" t="s">
        <v>11</v>
      </c>
      <c r="BK7" s="213">
        <v>11</v>
      </c>
      <c r="BL7" s="39"/>
      <c r="BM7" s="26">
        <v>6</v>
      </c>
      <c r="BN7" s="27" t="s">
        <v>31</v>
      </c>
      <c r="BO7" s="25">
        <v>50000</v>
      </c>
      <c r="BP7" s="25" t="s">
        <v>142</v>
      </c>
      <c r="BQ7" s="25" t="s">
        <v>387</v>
      </c>
      <c r="BR7" s="25"/>
      <c r="BS7" s="140">
        <f t="shared" si="0"/>
        <v>7</v>
      </c>
      <c r="BT7" s="22" t="str">
        <f t="shared" si="1"/>
        <v>*Zara the Slayer</v>
      </c>
      <c r="BU7" s="141" t="str">
        <f>HLOOKUP(I$21,BZ$2:CW$16,7,FALSE)</f>
        <v>*Zara the Slayer</v>
      </c>
      <c r="BV7" s="25">
        <f t="shared" si="2"/>
        <v>0</v>
      </c>
      <c r="BW7" s="25">
        <f t="shared" si="3"/>
        <v>1</v>
      </c>
      <c r="BX7" s="25"/>
      <c r="BY7" s="26">
        <v>5</v>
      </c>
      <c r="BZ7" s="23" t="s">
        <v>135</v>
      </c>
      <c r="CA7" s="35" t="s">
        <v>183</v>
      </c>
      <c r="CB7" s="23" t="s">
        <v>117</v>
      </c>
      <c r="CC7" s="23" t="s">
        <v>559</v>
      </c>
      <c r="CD7" s="23" t="s">
        <v>46</v>
      </c>
      <c r="CE7" s="35" t="s">
        <v>216</v>
      </c>
      <c r="CF7" s="23" t="s">
        <v>126</v>
      </c>
      <c r="CG7" s="35" t="s">
        <v>150</v>
      </c>
      <c r="CH7" s="23" t="s">
        <v>123</v>
      </c>
      <c r="CI7" s="23" t="s">
        <v>126</v>
      </c>
      <c r="CJ7" s="35" t="s">
        <v>83</v>
      </c>
      <c r="CK7" s="23" t="s">
        <v>136</v>
      </c>
      <c r="CL7" s="35" t="s">
        <v>176</v>
      </c>
      <c r="CM7" s="35" t="s">
        <v>105</v>
      </c>
      <c r="CN7" s="35" t="s">
        <v>154</v>
      </c>
      <c r="CO7" s="35" t="s">
        <v>183</v>
      </c>
      <c r="CP7" s="35" t="s">
        <v>117</v>
      </c>
      <c r="CQ7" s="23" t="s">
        <v>30</v>
      </c>
      <c r="CR7" s="35" t="s">
        <v>89</v>
      </c>
      <c r="CS7" s="35" t="s">
        <v>176</v>
      </c>
      <c r="CT7" s="35" t="s">
        <v>211</v>
      </c>
      <c r="CU7" s="35" t="s">
        <v>568</v>
      </c>
      <c r="CV7" s="35" t="s">
        <v>174</v>
      </c>
      <c r="CW7" s="35" t="s">
        <v>88</v>
      </c>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GF7" s="39"/>
    </row>
    <row r="8" spans="1:188" ht="18" customHeight="1" thickBot="1" x14ac:dyDescent="0.25">
      <c r="A8" s="4"/>
      <c r="B8" s="245">
        <v>6</v>
      </c>
      <c r="C8" s="60" t="s">
        <v>773</v>
      </c>
      <c r="D8" s="8" t="str">
        <f t="shared" si="4"/>
        <v>Dwarf Blocker</v>
      </c>
      <c r="E8" s="9">
        <f t="shared" si="5"/>
        <v>4</v>
      </c>
      <c r="F8" s="10">
        <f t="shared" si="6"/>
        <v>3</v>
      </c>
      <c r="G8" s="11">
        <f t="shared" si="7"/>
        <v>2</v>
      </c>
      <c r="H8" s="12">
        <f t="shared" si="8"/>
        <v>9</v>
      </c>
      <c r="I8" s="200" t="str">
        <f t="shared" si="9"/>
        <v>Thick Skull,  Block,  Tackle</v>
      </c>
      <c r="J8" s="281" t="str">
        <f t="shared" si="23"/>
        <v>Guard</v>
      </c>
      <c r="K8" s="13" t="str">
        <f t="shared" si="10"/>
        <v>1</v>
      </c>
      <c r="L8" s="116"/>
      <c r="M8" s="116"/>
      <c r="N8" s="117"/>
      <c r="O8" s="118"/>
      <c r="P8" s="119"/>
      <c r="Q8" s="120"/>
      <c r="R8" s="121"/>
      <c r="S8" s="122"/>
      <c r="T8" s="121"/>
      <c r="U8" s="122">
        <v>4</v>
      </c>
      <c r="V8" s="123"/>
      <c r="W8" s="124"/>
      <c r="X8" s="210">
        <f t="shared" si="11"/>
        <v>8</v>
      </c>
      <c r="Y8" s="128">
        <f t="shared" si="24"/>
        <v>90000</v>
      </c>
      <c r="Z8" s="243"/>
      <c r="AA8" s="265"/>
      <c r="AB8" s="285" t="str">
        <f t="shared" si="12"/>
        <v>Guard</v>
      </c>
      <c r="AC8" s="285" t="str">
        <f t="shared" si="13"/>
        <v/>
      </c>
      <c r="AD8" s="285" t="str">
        <f t="shared" si="14"/>
        <v/>
      </c>
      <c r="AE8" s="285" t="str">
        <f t="shared" si="15"/>
        <v/>
      </c>
      <c r="AF8" s="285" t="str">
        <f t="shared" si="16"/>
        <v/>
      </c>
      <c r="AG8" s="285" t="str">
        <f t="shared" si="17"/>
        <v/>
      </c>
      <c r="AH8" s="301"/>
      <c r="AI8" s="230"/>
      <c r="AJ8" s="282">
        <v>39</v>
      </c>
      <c r="AK8" s="282">
        <v>1</v>
      </c>
      <c r="AL8" s="282">
        <v>1</v>
      </c>
      <c r="AM8" s="282">
        <v>1</v>
      </c>
      <c r="AN8" s="282">
        <v>1</v>
      </c>
      <c r="AO8" s="282">
        <v>1</v>
      </c>
      <c r="AP8" s="37">
        <v>2</v>
      </c>
      <c r="AQ8" s="32">
        <f t="shared" si="18"/>
        <v>4</v>
      </c>
      <c r="AR8" s="32">
        <f t="shared" si="19"/>
        <v>3</v>
      </c>
      <c r="AS8" s="32">
        <f t="shared" si="20"/>
        <v>2</v>
      </c>
      <c r="AT8" s="32">
        <f t="shared" si="21"/>
        <v>9</v>
      </c>
      <c r="AU8" s="216">
        <f t="shared" si="22"/>
        <v>90000</v>
      </c>
      <c r="AV8" s="32"/>
      <c r="AW8" s="22">
        <f t="shared" si="25"/>
        <v>6</v>
      </c>
      <c r="AX8" s="35" t="s">
        <v>94</v>
      </c>
      <c r="AY8" s="40">
        <v>6</v>
      </c>
      <c r="AZ8" s="40">
        <v>3</v>
      </c>
      <c r="BA8" s="40">
        <v>3</v>
      </c>
      <c r="BB8" s="40">
        <v>8</v>
      </c>
      <c r="BC8" s="42" t="s">
        <v>434</v>
      </c>
      <c r="BD8" s="39">
        <v>60000</v>
      </c>
      <c r="BE8" s="39" t="s">
        <v>218</v>
      </c>
      <c r="BF8" s="39">
        <v>20</v>
      </c>
      <c r="BG8" s="39">
        <v>30</v>
      </c>
      <c r="BH8" s="39">
        <v>30</v>
      </c>
      <c r="BI8" s="39">
        <v>20</v>
      </c>
      <c r="BJ8" s="39">
        <v>20</v>
      </c>
      <c r="BK8" s="39">
        <v>16</v>
      </c>
      <c r="BL8" s="39"/>
      <c r="BM8" s="26">
        <v>7</v>
      </c>
      <c r="BN8" s="27" t="s">
        <v>92</v>
      </c>
      <c r="BO8" s="25">
        <v>50000</v>
      </c>
      <c r="BP8" s="25" t="s">
        <v>98</v>
      </c>
      <c r="BQ8" s="25" t="s">
        <v>387</v>
      </c>
      <c r="BR8" s="25"/>
      <c r="BS8" s="140">
        <f t="shared" si="0"/>
        <v>8</v>
      </c>
      <c r="BT8" s="22" t="str">
        <f t="shared" si="1"/>
        <v>*Grim Ironjaw</v>
      </c>
      <c r="BU8" s="141" t="str">
        <f>HLOOKUP(I$21,BZ$2:CW$16,8,FALSE)</f>
        <v>*Grim Ironjaw</v>
      </c>
      <c r="BV8" s="25">
        <f t="shared" si="2"/>
        <v>0</v>
      </c>
      <c r="BW8" s="25">
        <f t="shared" si="3"/>
        <v>1</v>
      </c>
      <c r="BX8" s="25"/>
      <c r="BY8" s="26">
        <v>6</v>
      </c>
      <c r="BZ8" s="35" t="s">
        <v>174</v>
      </c>
      <c r="CA8" s="23" t="s">
        <v>127</v>
      </c>
      <c r="CB8" s="23" t="s">
        <v>129</v>
      </c>
      <c r="CC8" s="23" t="s">
        <v>560</v>
      </c>
      <c r="CD8" s="23" t="s">
        <v>124</v>
      </c>
      <c r="CE8" s="35" t="s">
        <v>135</v>
      </c>
      <c r="CF8" s="23" t="s">
        <v>122</v>
      </c>
      <c r="CG8" s="35" t="s">
        <v>484</v>
      </c>
      <c r="CH8" s="23" t="s">
        <v>121</v>
      </c>
      <c r="CI8" s="35" t="s">
        <v>166</v>
      </c>
      <c r="CJ8" s="35" t="s">
        <v>133</v>
      </c>
      <c r="CK8" s="23" t="s">
        <v>171</v>
      </c>
      <c r="CL8" s="35" t="s">
        <v>174</v>
      </c>
      <c r="CM8" s="23" t="s">
        <v>199</v>
      </c>
      <c r="CN8" s="35" t="s">
        <v>155</v>
      </c>
      <c r="CO8" s="23" t="s">
        <v>697</v>
      </c>
      <c r="CP8" s="35" t="s">
        <v>547</v>
      </c>
      <c r="CQ8" s="35" t="s">
        <v>84</v>
      </c>
      <c r="CR8" s="23" t="s">
        <v>116</v>
      </c>
      <c r="CS8" s="35" t="s">
        <v>174</v>
      </c>
      <c r="CT8" s="23" t="s">
        <v>132</v>
      </c>
      <c r="CU8" s="23" t="s">
        <v>204</v>
      </c>
      <c r="CV8" s="23" t="s">
        <v>121</v>
      </c>
      <c r="CW8" s="23" t="s">
        <v>122</v>
      </c>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GF8" s="39"/>
    </row>
    <row r="9" spans="1:188" ht="18" customHeight="1" thickBot="1" x14ac:dyDescent="0.25">
      <c r="A9" s="4"/>
      <c r="B9" s="244">
        <v>7</v>
      </c>
      <c r="C9" s="60" t="s">
        <v>772</v>
      </c>
      <c r="D9" s="8" t="str">
        <f t="shared" si="4"/>
        <v>Dwarf Runner</v>
      </c>
      <c r="E9" s="9">
        <f t="shared" si="5"/>
        <v>6</v>
      </c>
      <c r="F9" s="10">
        <f t="shared" si="6"/>
        <v>3</v>
      </c>
      <c r="G9" s="11">
        <f t="shared" si="7"/>
        <v>4</v>
      </c>
      <c r="H9" s="12">
        <f t="shared" si="8"/>
        <v>8</v>
      </c>
      <c r="I9" s="200" t="str">
        <f t="shared" si="9"/>
        <v>Thick Skull,  Sure Hands</v>
      </c>
      <c r="J9" s="281" t="str">
        <f t="shared" si="23"/>
        <v xml:space="preserve"> +AG , Block, Strip Ball, Kick-Off Return</v>
      </c>
      <c r="K9" s="13" t="str">
        <f t="shared" si="10"/>
        <v>4</v>
      </c>
      <c r="L9" s="116"/>
      <c r="M9" s="116"/>
      <c r="N9" s="117"/>
      <c r="O9" s="118"/>
      <c r="P9" s="119"/>
      <c r="Q9" s="120"/>
      <c r="R9" s="121"/>
      <c r="S9" s="122"/>
      <c r="T9" s="121">
        <v>15</v>
      </c>
      <c r="U9" s="122">
        <v>1</v>
      </c>
      <c r="V9" s="123"/>
      <c r="W9" s="124">
        <v>2</v>
      </c>
      <c r="X9" s="210">
        <f t="shared" si="11"/>
        <v>57</v>
      </c>
      <c r="Y9" s="128">
        <f t="shared" si="24"/>
        <v>180000</v>
      </c>
      <c r="Z9" s="243"/>
      <c r="AA9" s="265"/>
      <c r="AB9" s="285" t="str">
        <f t="shared" si="12"/>
        <v xml:space="preserve"> +AG </v>
      </c>
      <c r="AC9" s="285" t="str">
        <f t="shared" si="13"/>
        <v>, Block</v>
      </c>
      <c r="AD9" s="285" t="str">
        <f t="shared" si="14"/>
        <v>, Strip Ball</v>
      </c>
      <c r="AE9" s="285" t="str">
        <f t="shared" si="15"/>
        <v>, Kick-Off Return</v>
      </c>
      <c r="AF9" s="285" t="str">
        <f t="shared" si="16"/>
        <v/>
      </c>
      <c r="AG9" s="285" t="str">
        <f t="shared" si="17"/>
        <v/>
      </c>
      <c r="AH9" s="301"/>
      <c r="AI9" s="230"/>
      <c r="AJ9" s="282">
        <v>4</v>
      </c>
      <c r="AK9" s="282">
        <v>6</v>
      </c>
      <c r="AL9" s="282">
        <v>16</v>
      </c>
      <c r="AM9" s="282">
        <v>12</v>
      </c>
      <c r="AN9" s="282">
        <v>1</v>
      </c>
      <c r="AO9" s="282">
        <v>1</v>
      </c>
      <c r="AP9" s="37">
        <v>3</v>
      </c>
      <c r="AQ9" s="32">
        <f t="shared" si="18"/>
        <v>6</v>
      </c>
      <c r="AR9" s="32">
        <f t="shared" si="19"/>
        <v>3</v>
      </c>
      <c r="AS9" s="32">
        <f t="shared" si="20"/>
        <v>3</v>
      </c>
      <c r="AT9" s="32">
        <f t="shared" si="21"/>
        <v>8</v>
      </c>
      <c r="AU9" s="216">
        <f t="shared" si="22"/>
        <v>180000</v>
      </c>
      <c r="AV9" s="32"/>
      <c r="AW9" s="22">
        <f t="shared" si="25"/>
        <v>7</v>
      </c>
      <c r="AX9" s="35" t="s">
        <v>55</v>
      </c>
      <c r="AY9" s="40">
        <v>5</v>
      </c>
      <c r="AZ9" s="40">
        <v>4</v>
      </c>
      <c r="BA9" s="40">
        <v>3</v>
      </c>
      <c r="BB9" s="40">
        <v>9</v>
      </c>
      <c r="BD9" s="39">
        <v>100000</v>
      </c>
      <c r="BE9" s="39" t="s">
        <v>219</v>
      </c>
      <c r="BF9" s="39">
        <v>20</v>
      </c>
      <c r="BG9" s="39">
        <v>30</v>
      </c>
      <c r="BH9" s="39">
        <v>30</v>
      </c>
      <c r="BI9" s="39">
        <v>20</v>
      </c>
      <c r="BJ9" s="39">
        <v>20</v>
      </c>
      <c r="BK9" s="39">
        <v>4</v>
      </c>
      <c r="BL9" s="39"/>
      <c r="BM9" s="26">
        <v>8</v>
      </c>
      <c r="BN9" s="27" t="s">
        <v>23</v>
      </c>
      <c r="BO9" s="25">
        <v>60000</v>
      </c>
      <c r="BP9" s="25" t="s">
        <v>68</v>
      </c>
      <c r="BQ9" s="25" t="s">
        <v>387</v>
      </c>
      <c r="BR9" s="25"/>
      <c r="BS9" s="140">
        <f t="shared" si="0"/>
        <v>9</v>
      </c>
      <c r="BT9" s="22" t="str">
        <f t="shared" si="1"/>
        <v>*Barik Farblast</v>
      </c>
      <c r="BU9" s="141" t="str">
        <f>HLOOKUP(I$21,BZ$2:CW$16,9,FALSE)</f>
        <v>*Barik Farblast</v>
      </c>
      <c r="BV9" s="25">
        <f t="shared" si="2"/>
        <v>0</v>
      </c>
      <c r="BW9" s="25">
        <f t="shared" si="3"/>
        <v>1</v>
      </c>
      <c r="BX9" s="25"/>
      <c r="BY9" s="26">
        <v>7</v>
      </c>
      <c r="BZ9" s="23" t="s">
        <v>121</v>
      </c>
      <c r="CA9" s="23" t="s">
        <v>128</v>
      </c>
      <c r="CB9" s="23" t="s">
        <v>128</v>
      </c>
      <c r="CC9" s="23" t="s">
        <v>86</v>
      </c>
      <c r="CD9" s="35" t="s">
        <v>166</v>
      </c>
      <c r="CE9" s="23" t="s">
        <v>131</v>
      </c>
      <c r="CF9" s="35" t="s">
        <v>166</v>
      </c>
      <c r="CG9" s="23" t="s">
        <v>118</v>
      </c>
      <c r="CH9" s="23" t="s">
        <v>626</v>
      </c>
      <c r="CI9" s="35" t="s">
        <v>135</v>
      </c>
      <c r="CJ9" s="23" t="s">
        <v>135</v>
      </c>
      <c r="CK9" s="23" t="s">
        <v>192</v>
      </c>
      <c r="CL9" s="23" t="s">
        <v>121</v>
      </c>
      <c r="CM9" s="23" t="s">
        <v>136</v>
      </c>
      <c r="CN9" s="23" t="s">
        <v>135</v>
      </c>
      <c r="CO9" s="23" t="s">
        <v>127</v>
      </c>
      <c r="CP9" s="23" t="s">
        <v>121</v>
      </c>
      <c r="CQ9" s="23" t="s">
        <v>118</v>
      </c>
      <c r="CR9" s="23" t="s">
        <v>125</v>
      </c>
      <c r="CS9" s="23" t="s">
        <v>582</v>
      </c>
      <c r="CT9" s="23" t="s">
        <v>136</v>
      </c>
      <c r="CU9" s="23" t="s">
        <v>587</v>
      </c>
      <c r="CV9" s="23" t="s">
        <v>659</v>
      </c>
      <c r="CW9" s="35" t="s">
        <v>166</v>
      </c>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GF9" s="39"/>
    </row>
    <row r="10" spans="1:188" ht="18" customHeight="1" thickBot="1" x14ac:dyDescent="0.25">
      <c r="A10" s="4"/>
      <c r="B10" s="245">
        <v>8</v>
      </c>
      <c r="C10" s="60" t="s">
        <v>775</v>
      </c>
      <c r="D10" s="8" t="str">
        <f t="shared" si="4"/>
        <v>Dwarf Runner</v>
      </c>
      <c r="E10" s="9">
        <f t="shared" si="5"/>
        <v>6</v>
      </c>
      <c r="F10" s="10">
        <f t="shared" si="6"/>
        <v>3</v>
      </c>
      <c r="G10" s="11">
        <f t="shared" si="7"/>
        <v>3</v>
      </c>
      <c r="H10" s="12">
        <f t="shared" si="8"/>
        <v>7</v>
      </c>
      <c r="I10" s="200" t="str">
        <f t="shared" si="9"/>
        <v>Thick Skull,  Sure Hands</v>
      </c>
      <c r="J10" s="281" t="str">
        <f t="shared" si="23"/>
        <v>Block, Tackle, Dodge</v>
      </c>
      <c r="K10" s="13" t="str">
        <f t="shared" si="10"/>
        <v>3</v>
      </c>
      <c r="L10" s="116"/>
      <c r="M10" s="116"/>
      <c r="N10" s="117"/>
      <c r="O10" s="118"/>
      <c r="P10" s="119"/>
      <c r="Q10" s="120">
        <v>-1</v>
      </c>
      <c r="R10" s="121"/>
      <c r="S10" s="122">
        <v>1</v>
      </c>
      <c r="T10" s="121">
        <v>11</v>
      </c>
      <c r="U10" s="122">
        <v>2</v>
      </c>
      <c r="V10" s="123"/>
      <c r="W10" s="124">
        <v>1</v>
      </c>
      <c r="X10" s="210">
        <f t="shared" si="11"/>
        <v>43</v>
      </c>
      <c r="Y10" s="128">
        <f t="shared" si="24"/>
        <v>150000</v>
      </c>
      <c r="Z10" s="243"/>
      <c r="AA10" s="265"/>
      <c r="AB10" s="285" t="str">
        <f t="shared" si="12"/>
        <v>Block</v>
      </c>
      <c r="AC10" s="285" t="str">
        <f t="shared" si="13"/>
        <v>, Tackle</v>
      </c>
      <c r="AD10" s="285" t="str">
        <f t="shared" si="14"/>
        <v>, Dodge</v>
      </c>
      <c r="AE10" s="285" t="str">
        <f t="shared" si="15"/>
        <v/>
      </c>
      <c r="AF10" s="285" t="str">
        <f t="shared" si="16"/>
        <v/>
      </c>
      <c r="AG10" s="285" t="str">
        <f t="shared" si="17"/>
        <v/>
      </c>
      <c r="AH10" s="301"/>
      <c r="AI10" s="230"/>
      <c r="AJ10" s="282">
        <v>6</v>
      </c>
      <c r="AK10" s="282">
        <v>18</v>
      </c>
      <c r="AL10" s="282">
        <v>23</v>
      </c>
      <c r="AM10" s="282">
        <v>1</v>
      </c>
      <c r="AN10" s="282">
        <v>1</v>
      </c>
      <c r="AO10" s="282">
        <v>1</v>
      </c>
      <c r="AP10" s="37">
        <v>3</v>
      </c>
      <c r="AQ10" s="32">
        <f t="shared" si="18"/>
        <v>6</v>
      </c>
      <c r="AR10" s="32">
        <f t="shared" si="19"/>
        <v>3</v>
      </c>
      <c r="AS10" s="32">
        <f t="shared" si="20"/>
        <v>3</v>
      </c>
      <c r="AT10" s="32">
        <f t="shared" si="21"/>
        <v>8</v>
      </c>
      <c r="AU10" s="216">
        <f t="shared" si="22"/>
        <v>150000</v>
      </c>
      <c r="AV10" s="32"/>
      <c r="AW10" s="22">
        <f t="shared" si="25"/>
        <v>8</v>
      </c>
      <c r="AX10" s="35" t="s">
        <v>86</v>
      </c>
      <c r="AY10" s="40">
        <v>5</v>
      </c>
      <c r="AZ10" s="40">
        <v>5</v>
      </c>
      <c r="BA10" s="40">
        <v>2</v>
      </c>
      <c r="BB10" s="40">
        <v>8</v>
      </c>
      <c r="BC10" s="42" t="s">
        <v>531</v>
      </c>
      <c r="BD10" s="39">
        <v>150000</v>
      </c>
      <c r="BE10" s="39" t="s">
        <v>358</v>
      </c>
      <c r="BF10" s="39">
        <v>30</v>
      </c>
      <c r="BG10" s="39">
        <v>30</v>
      </c>
      <c r="BH10" s="39">
        <v>30</v>
      </c>
      <c r="BI10" s="39">
        <v>20</v>
      </c>
      <c r="BJ10" s="39">
        <v>20</v>
      </c>
      <c r="BK10" s="39">
        <v>1</v>
      </c>
      <c r="BL10" s="213"/>
      <c r="BM10" s="26">
        <v>9</v>
      </c>
      <c r="BN10" s="27" t="s">
        <v>33</v>
      </c>
      <c r="BO10" s="25">
        <v>60000</v>
      </c>
      <c r="BP10" s="25" t="s">
        <v>141</v>
      </c>
      <c r="BQ10" s="25" t="s">
        <v>387</v>
      </c>
      <c r="BR10" s="25"/>
      <c r="BS10" s="140">
        <f t="shared" si="0"/>
        <v>10</v>
      </c>
      <c r="BT10" s="22" t="str">
        <f t="shared" si="1"/>
        <v>*Boomer Eziasson</v>
      </c>
      <c r="BU10" s="141" t="str">
        <f>HLOOKUP(I$21,BZ$2:CW$16,10,FALSE)</f>
        <v>*Boomer Eziasson</v>
      </c>
      <c r="BV10" s="25">
        <f t="shared" si="2"/>
        <v>0</v>
      </c>
      <c r="BW10" s="25">
        <f t="shared" si="3"/>
        <v>1</v>
      </c>
      <c r="BX10" s="25"/>
      <c r="BY10" s="26">
        <v>8</v>
      </c>
      <c r="BZ10" s="23" t="s">
        <v>626</v>
      </c>
      <c r="CA10" s="23" t="s">
        <v>121</v>
      </c>
      <c r="CB10" s="23" t="s">
        <v>130</v>
      </c>
      <c r="CC10" s="23" t="s">
        <v>204</v>
      </c>
      <c r="CD10" s="35" t="s">
        <v>179</v>
      </c>
      <c r="CE10" s="23" t="s">
        <v>162</v>
      </c>
      <c r="CF10" s="35" t="s">
        <v>179</v>
      </c>
      <c r="CG10" s="23" t="s">
        <v>119</v>
      </c>
      <c r="CH10" s="35" t="s">
        <v>665</v>
      </c>
      <c r="CI10" s="23" t="s">
        <v>121</v>
      </c>
      <c r="CJ10" s="35" t="s">
        <v>187</v>
      </c>
      <c r="CK10" s="23" t="s">
        <v>657</v>
      </c>
      <c r="CL10" s="23" t="s">
        <v>582</v>
      </c>
      <c r="CM10" s="23" t="s">
        <v>132</v>
      </c>
      <c r="CN10" s="35" t="s">
        <v>174</v>
      </c>
      <c r="CO10" s="23" t="s">
        <v>128</v>
      </c>
      <c r="CP10" s="23" t="s">
        <v>626</v>
      </c>
      <c r="CQ10" s="23" t="s">
        <v>204</v>
      </c>
      <c r="CR10" s="35" t="s">
        <v>194</v>
      </c>
      <c r="CS10" s="23" t="s">
        <v>121</v>
      </c>
      <c r="CT10" s="23" t="s">
        <v>171</v>
      </c>
      <c r="CU10" s="23" t="s">
        <v>656</v>
      </c>
      <c r="CV10" s="23" t="s">
        <v>689</v>
      </c>
      <c r="CW10" s="23" t="s">
        <v>135</v>
      </c>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GF10" s="213"/>
    </row>
    <row r="11" spans="1:188" ht="18" customHeight="1" thickBot="1" x14ac:dyDescent="0.25">
      <c r="A11" s="4"/>
      <c r="B11" s="244">
        <v>9</v>
      </c>
      <c r="C11" s="60" t="s">
        <v>769</v>
      </c>
      <c r="D11" s="8" t="str">
        <f t="shared" si="4"/>
        <v>Dwarf Blitzer</v>
      </c>
      <c r="E11" s="9">
        <f t="shared" si="5"/>
        <v>5</v>
      </c>
      <c r="F11" s="10">
        <f t="shared" si="6"/>
        <v>3</v>
      </c>
      <c r="G11" s="11">
        <f t="shared" si="7"/>
        <v>3</v>
      </c>
      <c r="H11" s="12">
        <f t="shared" si="8"/>
        <v>9</v>
      </c>
      <c r="I11" s="200" t="str">
        <f t="shared" si="9"/>
        <v>Thick Skull,  Block</v>
      </c>
      <c r="J11" s="281" t="str">
        <f t="shared" si="23"/>
        <v/>
      </c>
      <c r="K11" s="13" t="str">
        <f t="shared" si="10"/>
        <v/>
      </c>
      <c r="L11" s="116"/>
      <c r="M11" s="116"/>
      <c r="N11" s="117"/>
      <c r="O11" s="118"/>
      <c r="P11" s="119"/>
      <c r="Q11" s="120"/>
      <c r="R11" s="121"/>
      <c r="S11" s="122">
        <v>1</v>
      </c>
      <c r="T11" s="121">
        <v>1</v>
      </c>
      <c r="U11" s="122"/>
      <c r="V11" s="123"/>
      <c r="W11" s="124"/>
      <c r="X11" s="210">
        <f t="shared" si="11"/>
        <v>4</v>
      </c>
      <c r="Y11" s="128">
        <f t="shared" si="24"/>
        <v>80000</v>
      </c>
      <c r="Z11" s="243"/>
      <c r="AA11" s="265"/>
      <c r="AB11" s="285" t="str">
        <f t="shared" si="12"/>
        <v/>
      </c>
      <c r="AC11" s="285" t="str">
        <f t="shared" si="13"/>
        <v/>
      </c>
      <c r="AD11" s="285" t="str">
        <f t="shared" si="14"/>
        <v/>
      </c>
      <c r="AE11" s="285" t="str">
        <f t="shared" si="15"/>
        <v/>
      </c>
      <c r="AF11" s="285" t="str">
        <f t="shared" si="16"/>
        <v/>
      </c>
      <c r="AG11" s="285" t="str">
        <f t="shared" si="17"/>
        <v/>
      </c>
      <c r="AH11" s="301"/>
      <c r="AI11" s="230"/>
      <c r="AJ11" s="282">
        <v>1</v>
      </c>
      <c r="AK11" s="282">
        <v>1</v>
      </c>
      <c r="AL11" s="282">
        <v>1</v>
      </c>
      <c r="AM11" s="282">
        <v>1</v>
      </c>
      <c r="AN11" s="282">
        <v>1</v>
      </c>
      <c r="AO11" s="282">
        <v>1</v>
      </c>
      <c r="AP11" s="37">
        <v>4</v>
      </c>
      <c r="AQ11" s="32">
        <f t="shared" si="18"/>
        <v>5</v>
      </c>
      <c r="AR11" s="32">
        <f t="shared" si="19"/>
        <v>3</v>
      </c>
      <c r="AS11" s="32">
        <f t="shared" si="20"/>
        <v>3</v>
      </c>
      <c r="AT11" s="32">
        <f t="shared" si="21"/>
        <v>9</v>
      </c>
      <c r="AU11" s="216">
        <f t="shared" si="22"/>
        <v>80000</v>
      </c>
      <c r="AV11" s="32"/>
      <c r="AW11" s="22">
        <f t="shared" si="25"/>
        <v>9</v>
      </c>
      <c r="AX11" s="35" t="s">
        <v>290</v>
      </c>
      <c r="AY11" s="40">
        <v>6</v>
      </c>
      <c r="AZ11" s="40">
        <v>3</v>
      </c>
      <c r="BA11" s="40">
        <v>3</v>
      </c>
      <c r="BB11" s="40">
        <v>8</v>
      </c>
      <c r="BC11" s="42" t="s">
        <v>291</v>
      </c>
      <c r="BD11" s="39">
        <v>60000</v>
      </c>
      <c r="BE11" s="213" t="s">
        <v>476</v>
      </c>
      <c r="BF11" s="213" t="s">
        <v>11</v>
      </c>
      <c r="BG11" s="213" t="s">
        <v>11</v>
      </c>
      <c r="BH11" s="213" t="s">
        <v>11</v>
      </c>
      <c r="BI11" s="213" t="s">
        <v>11</v>
      </c>
      <c r="BJ11" s="213" t="s">
        <v>11</v>
      </c>
      <c r="BK11" s="213">
        <v>11</v>
      </c>
      <c r="BL11" s="39"/>
      <c r="BM11" s="26">
        <v>10</v>
      </c>
      <c r="BN11" s="27" t="s">
        <v>19</v>
      </c>
      <c r="BO11" s="25">
        <v>50000</v>
      </c>
      <c r="BP11" s="25" t="s">
        <v>69</v>
      </c>
      <c r="BQ11" s="25" t="s">
        <v>387</v>
      </c>
      <c r="BR11" s="25"/>
      <c r="BS11" s="140">
        <f t="shared" si="0"/>
        <v>11</v>
      </c>
      <c r="BT11" s="22" t="str">
        <f t="shared" si="1"/>
        <v>*Flint Churnblade</v>
      </c>
      <c r="BU11" s="141" t="str">
        <f>HLOOKUP(I$21,BZ$2:CW$16,11,FALSE)</f>
        <v>*Flint Churnblade</v>
      </c>
      <c r="BV11" s="25">
        <f t="shared" si="2"/>
        <v>0</v>
      </c>
      <c r="BW11" s="25">
        <f t="shared" si="3"/>
        <v>1</v>
      </c>
      <c r="BX11" s="25"/>
      <c r="BY11" s="26">
        <v>9</v>
      </c>
      <c r="BZ11" s="35" t="s">
        <v>662</v>
      </c>
      <c r="CA11" s="23" t="s">
        <v>697</v>
      </c>
      <c r="CB11" s="35" t="s">
        <v>203</v>
      </c>
      <c r="CC11" s="23" t="s">
        <v>587</v>
      </c>
      <c r="CD11" s="23" t="s">
        <v>121</v>
      </c>
      <c r="CE11" s="35" t="s">
        <v>164</v>
      </c>
      <c r="CF11" s="23" t="s">
        <v>121</v>
      </c>
      <c r="CG11" s="23" t="s">
        <v>117</v>
      </c>
      <c r="CH11" s="35" t="s">
        <v>603</v>
      </c>
      <c r="CI11" s="35" t="s">
        <v>655</v>
      </c>
      <c r="CJ11" s="23" t="s">
        <v>134</v>
      </c>
      <c r="CK11" s="23" t="s">
        <v>658</v>
      </c>
      <c r="CL11" s="23" t="s">
        <v>583</v>
      </c>
      <c r="CM11" s="23" t="s">
        <v>171</v>
      </c>
      <c r="CN11" s="23" t="s">
        <v>164</v>
      </c>
      <c r="CO11" s="35" t="s">
        <v>547</v>
      </c>
      <c r="CP11" s="35" t="s">
        <v>595</v>
      </c>
      <c r="CQ11" s="35" t="s">
        <v>196</v>
      </c>
      <c r="CR11" s="23" t="s">
        <v>121</v>
      </c>
      <c r="CS11" s="23" t="s">
        <v>583</v>
      </c>
      <c r="CT11" s="23" t="s">
        <v>192</v>
      </c>
      <c r="CU11" s="23" t="s">
        <v>121</v>
      </c>
      <c r="CV11" s="35" t="s">
        <v>592</v>
      </c>
      <c r="CW11" s="23" t="s">
        <v>121</v>
      </c>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GF11" s="39"/>
    </row>
    <row r="12" spans="1:188" ht="18" customHeight="1" thickBot="1" x14ac:dyDescent="0.25">
      <c r="A12" s="4"/>
      <c r="B12" s="245">
        <v>10</v>
      </c>
      <c r="C12" s="60" t="s">
        <v>770</v>
      </c>
      <c r="D12" s="8" t="str">
        <f t="shared" si="4"/>
        <v>Dwarf Blitzer</v>
      </c>
      <c r="E12" s="9">
        <f t="shared" si="5"/>
        <v>5</v>
      </c>
      <c r="F12" s="10">
        <f t="shared" si="6"/>
        <v>3</v>
      </c>
      <c r="G12" s="11">
        <f t="shared" si="7"/>
        <v>3</v>
      </c>
      <c r="H12" s="12">
        <f t="shared" si="8"/>
        <v>9</v>
      </c>
      <c r="I12" s="200" t="str">
        <f t="shared" si="9"/>
        <v>Thick Skull,  Block</v>
      </c>
      <c r="J12" s="281" t="str">
        <f t="shared" si="23"/>
        <v>Guard, Mighty Blow</v>
      </c>
      <c r="K12" s="13" t="str">
        <f t="shared" si="10"/>
        <v>2</v>
      </c>
      <c r="L12" s="116" t="s">
        <v>11</v>
      </c>
      <c r="M12" s="116"/>
      <c r="N12" s="117"/>
      <c r="O12" s="118"/>
      <c r="P12" s="119"/>
      <c r="Q12" s="120"/>
      <c r="R12" s="121"/>
      <c r="S12" s="122"/>
      <c r="T12" s="121">
        <v>1</v>
      </c>
      <c r="U12" s="122">
        <v>4</v>
      </c>
      <c r="V12" s="123"/>
      <c r="W12" s="124">
        <v>2</v>
      </c>
      <c r="X12" s="210">
        <f t="shared" si="11"/>
        <v>21</v>
      </c>
      <c r="Y12" s="128">
        <f t="shared" si="24"/>
        <v>120000</v>
      </c>
      <c r="Z12" s="243"/>
      <c r="AA12" s="265"/>
      <c r="AB12" s="285" t="str">
        <f t="shared" si="12"/>
        <v>Guard</v>
      </c>
      <c r="AC12" s="285" t="str">
        <f t="shared" si="13"/>
        <v>, Mighty Blow</v>
      </c>
      <c r="AD12" s="285" t="str">
        <f t="shared" si="14"/>
        <v/>
      </c>
      <c r="AE12" s="285" t="str">
        <f t="shared" si="15"/>
        <v/>
      </c>
      <c r="AF12" s="285" t="str">
        <f t="shared" si="16"/>
        <v/>
      </c>
      <c r="AG12" s="285" t="str">
        <f t="shared" si="17"/>
        <v/>
      </c>
      <c r="AH12" s="301"/>
      <c r="AI12" s="230"/>
      <c r="AJ12" s="282">
        <v>39</v>
      </c>
      <c r="AK12" s="282">
        <v>41</v>
      </c>
      <c r="AL12" s="282">
        <v>1</v>
      </c>
      <c r="AM12" s="282">
        <v>1</v>
      </c>
      <c r="AN12" s="282">
        <v>1</v>
      </c>
      <c r="AO12" s="282">
        <v>1</v>
      </c>
      <c r="AP12" s="37">
        <v>4</v>
      </c>
      <c r="AQ12" s="32">
        <f t="shared" si="18"/>
        <v>5</v>
      </c>
      <c r="AR12" s="32">
        <f t="shared" si="19"/>
        <v>3</v>
      </c>
      <c r="AS12" s="32">
        <f t="shared" si="20"/>
        <v>3</v>
      </c>
      <c r="AT12" s="32">
        <f t="shared" si="21"/>
        <v>9</v>
      </c>
      <c r="AU12" s="216">
        <f t="shared" si="22"/>
        <v>0</v>
      </c>
      <c r="AV12" s="32"/>
      <c r="AW12" s="22">
        <f t="shared" si="25"/>
        <v>10</v>
      </c>
      <c r="AX12" s="35" t="s">
        <v>56</v>
      </c>
      <c r="AY12" s="40">
        <v>6</v>
      </c>
      <c r="AZ12" s="40">
        <v>3</v>
      </c>
      <c r="BA12" s="40">
        <v>3</v>
      </c>
      <c r="BB12" s="40">
        <v>7</v>
      </c>
      <c r="BD12" s="39">
        <v>40000</v>
      </c>
      <c r="BE12" s="39" t="s">
        <v>220</v>
      </c>
      <c r="BF12" s="39">
        <v>20</v>
      </c>
      <c r="BG12" s="39">
        <v>30</v>
      </c>
      <c r="BH12" s="39">
        <v>30</v>
      </c>
      <c r="BI12" s="39">
        <v>30</v>
      </c>
      <c r="BJ12" s="39" t="s">
        <v>11</v>
      </c>
      <c r="BK12" s="39">
        <v>16</v>
      </c>
      <c r="BL12" s="39"/>
      <c r="BM12" s="26">
        <v>11</v>
      </c>
      <c r="BN12" s="27" t="s">
        <v>34</v>
      </c>
      <c r="BO12" s="25">
        <v>50000</v>
      </c>
      <c r="BP12" s="25" t="s">
        <v>70</v>
      </c>
      <c r="BQ12" s="25" t="s">
        <v>387</v>
      </c>
      <c r="BR12" s="25"/>
      <c r="BS12" s="140">
        <f t="shared" si="0"/>
        <v>12</v>
      </c>
      <c r="BT12" s="22" t="str">
        <f t="shared" si="1"/>
        <v>*Morg 'n' Thorg</v>
      </c>
      <c r="BU12" s="141" t="str">
        <f>HLOOKUP(I$21,BZ$2:CW$16,12,FALSE)</f>
        <v>*Morg 'n' Thorg</v>
      </c>
      <c r="BV12" s="25">
        <f t="shared" si="2"/>
        <v>0</v>
      </c>
      <c r="BW12" s="25">
        <f t="shared" si="3"/>
        <v>1</v>
      </c>
      <c r="BX12" s="25"/>
      <c r="BY12" s="26">
        <v>10</v>
      </c>
      <c r="BZ12" s="35" t="s">
        <v>665</v>
      </c>
      <c r="CA12" s="35" t="s">
        <v>609</v>
      </c>
      <c r="CB12" s="23" t="s">
        <v>121</v>
      </c>
      <c r="CC12" s="46" t="s">
        <v>661</v>
      </c>
      <c r="CD12" s="46" t="s">
        <v>658</v>
      </c>
      <c r="CE12" s="23" t="s">
        <v>167</v>
      </c>
      <c r="CF12" s="35" t="s">
        <v>655</v>
      </c>
      <c r="CG12" s="23" t="s">
        <v>204</v>
      </c>
      <c r="CH12" s="23"/>
      <c r="CI12" s="46" t="s">
        <v>664</v>
      </c>
      <c r="CJ12" s="35" t="s">
        <v>174</v>
      </c>
      <c r="CK12" s="23" t="s">
        <v>663</v>
      </c>
      <c r="CL12" s="35" t="s">
        <v>599</v>
      </c>
      <c r="CM12" s="23" t="s">
        <v>192</v>
      </c>
      <c r="CN12" s="23" t="s">
        <v>180</v>
      </c>
      <c r="CO12" s="23" t="s">
        <v>121</v>
      </c>
      <c r="CP12" s="46"/>
      <c r="CQ12" s="23" t="s">
        <v>120</v>
      </c>
      <c r="CR12" s="23" t="s">
        <v>587</v>
      </c>
      <c r="CS12" s="35" t="s">
        <v>584</v>
      </c>
      <c r="CT12" s="23" t="s">
        <v>659</v>
      </c>
      <c r="CU12" s="35" t="s">
        <v>117</v>
      </c>
      <c r="CV12" s="23"/>
      <c r="CW12" s="35" t="s">
        <v>655</v>
      </c>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GF12" s="39"/>
    </row>
    <row r="13" spans="1:188" ht="18" customHeight="1" thickBot="1" x14ac:dyDescent="0.25">
      <c r="A13" s="4"/>
      <c r="B13" s="244">
        <v>11</v>
      </c>
      <c r="C13" s="60" t="s">
        <v>768</v>
      </c>
      <c r="D13" s="8" t="str">
        <f t="shared" si="4"/>
        <v>Troll Slayer</v>
      </c>
      <c r="E13" s="9">
        <f t="shared" si="5"/>
        <v>5</v>
      </c>
      <c r="F13" s="10">
        <f t="shared" si="6"/>
        <v>3</v>
      </c>
      <c r="G13" s="11">
        <f t="shared" si="7"/>
        <v>2</v>
      </c>
      <c r="H13" s="12">
        <f t="shared" si="8"/>
        <v>8</v>
      </c>
      <c r="I13" s="200" t="str">
        <f t="shared" si="9"/>
        <v>Thick Skull,  Block,  Frenzy,  Dauntless</v>
      </c>
      <c r="J13" s="281" t="str">
        <f t="shared" si="23"/>
        <v>Mighty Blow, Stand Firm</v>
      </c>
      <c r="K13" s="13" t="str">
        <f t="shared" si="10"/>
        <v>2</v>
      </c>
      <c r="L13" s="116"/>
      <c r="M13" s="116"/>
      <c r="N13" s="117"/>
      <c r="O13" s="118"/>
      <c r="P13" s="119"/>
      <c r="Q13" s="120"/>
      <c r="R13" s="121"/>
      <c r="S13" s="122"/>
      <c r="T13" s="121">
        <v>1</v>
      </c>
      <c r="U13" s="122">
        <v>11</v>
      </c>
      <c r="V13" s="123">
        <v>1</v>
      </c>
      <c r="W13" s="124">
        <v>1</v>
      </c>
      <c r="X13" s="210">
        <f t="shared" si="11"/>
        <v>30</v>
      </c>
      <c r="Y13" s="128">
        <f t="shared" si="24"/>
        <v>130000</v>
      </c>
      <c r="Z13" s="243"/>
      <c r="AA13" s="265"/>
      <c r="AB13" s="285" t="str">
        <f t="shared" si="12"/>
        <v>Mighty Blow</v>
      </c>
      <c r="AC13" s="285" t="str">
        <f t="shared" si="13"/>
        <v>, Stand Firm</v>
      </c>
      <c r="AD13" s="285" t="str">
        <f t="shared" si="14"/>
        <v/>
      </c>
      <c r="AE13" s="285" t="str">
        <f t="shared" si="15"/>
        <v/>
      </c>
      <c r="AF13" s="285" t="str">
        <f t="shared" si="16"/>
        <v/>
      </c>
      <c r="AG13" s="285" t="str">
        <f t="shared" si="17"/>
        <v/>
      </c>
      <c r="AH13" s="301"/>
      <c r="AI13" s="230"/>
      <c r="AJ13" s="282">
        <v>41</v>
      </c>
      <c r="AK13" s="282">
        <v>44</v>
      </c>
      <c r="AL13" s="282">
        <v>1</v>
      </c>
      <c r="AM13" s="282">
        <v>1</v>
      </c>
      <c r="AN13" s="282">
        <v>1</v>
      </c>
      <c r="AO13" s="282">
        <v>1</v>
      </c>
      <c r="AP13" s="37">
        <v>5</v>
      </c>
      <c r="AQ13" s="32">
        <f t="shared" si="18"/>
        <v>5</v>
      </c>
      <c r="AR13" s="32">
        <f t="shared" si="19"/>
        <v>3</v>
      </c>
      <c r="AS13" s="32">
        <f t="shared" si="20"/>
        <v>2</v>
      </c>
      <c r="AT13" s="32">
        <f t="shared" si="21"/>
        <v>8</v>
      </c>
      <c r="AU13" s="216">
        <f t="shared" si="22"/>
        <v>130000</v>
      </c>
      <c r="AV13" s="32"/>
      <c r="AW13" s="22">
        <f t="shared" si="25"/>
        <v>11</v>
      </c>
      <c r="AX13" s="35" t="s">
        <v>57</v>
      </c>
      <c r="AY13" s="40">
        <v>4</v>
      </c>
      <c r="AZ13" s="40">
        <v>3</v>
      </c>
      <c r="BA13" s="40">
        <v>2</v>
      </c>
      <c r="BB13" s="40">
        <v>9</v>
      </c>
      <c r="BC13" s="42" t="s">
        <v>525</v>
      </c>
      <c r="BD13" s="39">
        <v>70000</v>
      </c>
      <c r="BE13" s="39" t="s">
        <v>221</v>
      </c>
      <c r="BF13" s="39">
        <v>20</v>
      </c>
      <c r="BG13" s="39">
        <v>30</v>
      </c>
      <c r="BH13" s="39">
        <v>30</v>
      </c>
      <c r="BI13" s="39">
        <v>20</v>
      </c>
      <c r="BJ13" s="39">
        <v>30</v>
      </c>
      <c r="BK13" s="39">
        <v>6</v>
      </c>
      <c r="BL13" s="39"/>
      <c r="BM13" s="26">
        <v>12</v>
      </c>
      <c r="BN13" s="27" t="s">
        <v>90</v>
      </c>
      <c r="BO13" s="25">
        <v>70000</v>
      </c>
      <c r="BP13" s="25" t="s">
        <v>137</v>
      </c>
      <c r="BQ13" s="25" t="s">
        <v>388</v>
      </c>
      <c r="BR13" s="25"/>
      <c r="BS13" s="140">
        <f>IF(BT13="","",BS12+1)</f>
        <v>13</v>
      </c>
      <c r="BT13" s="22" t="str">
        <f t="shared" si="1"/>
        <v>Dwarf journeyman</v>
      </c>
      <c r="BU13" s="141" t="str">
        <f>HLOOKUP(I$21,BZ$2:CW$16,13,FALSE)</f>
        <v>Dwarf journeyman</v>
      </c>
      <c r="BV13" s="25">
        <f t="shared" si="2"/>
        <v>0</v>
      </c>
      <c r="BW13" s="25">
        <f t="shared" si="3"/>
        <v>11</v>
      </c>
      <c r="BX13" s="25"/>
      <c r="BY13" s="26">
        <v>11</v>
      </c>
      <c r="BZ13" s="35" t="s">
        <v>610</v>
      </c>
      <c r="CB13" s="35" t="s">
        <v>608</v>
      </c>
      <c r="CC13" s="23" t="s">
        <v>121</v>
      </c>
      <c r="CD13" s="35" t="s">
        <v>662</v>
      </c>
      <c r="CE13" s="23" t="s">
        <v>121</v>
      </c>
      <c r="CF13" s="35" t="s">
        <v>605</v>
      </c>
      <c r="CG13" s="23" t="s">
        <v>492</v>
      </c>
      <c r="CH13" s="23"/>
      <c r="CI13" s="35" t="s">
        <v>602</v>
      </c>
      <c r="CJ13" s="23" t="s">
        <v>121</v>
      </c>
      <c r="CK13" s="35" t="s">
        <v>600</v>
      </c>
      <c r="CL13" s="23"/>
      <c r="CM13" s="23" t="s">
        <v>659</v>
      </c>
      <c r="CN13" s="23" t="s">
        <v>199</v>
      </c>
      <c r="CO13" s="35" t="s">
        <v>596</v>
      </c>
      <c r="CP13" s="35"/>
      <c r="CQ13" s="23" t="s">
        <v>492</v>
      </c>
      <c r="CR13" s="23" t="s">
        <v>656</v>
      </c>
      <c r="CS13" s="23" t="s">
        <v>585</v>
      </c>
      <c r="CT13" s="23" t="s">
        <v>663</v>
      </c>
      <c r="CU13" s="35" t="s">
        <v>194</v>
      </c>
      <c r="CV13" s="23"/>
      <c r="CW13" s="35" t="s">
        <v>665</v>
      </c>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GF13" s="39"/>
    </row>
    <row r="14" spans="1:188" ht="18" customHeight="1" thickBot="1" x14ac:dyDescent="0.25">
      <c r="A14" s="4"/>
      <c r="B14" s="245">
        <v>12</v>
      </c>
      <c r="C14" s="60" t="s">
        <v>779</v>
      </c>
      <c r="D14" s="8" t="str">
        <f t="shared" si="4"/>
        <v/>
      </c>
      <c r="E14" s="9" t="str">
        <f t="shared" si="5"/>
        <v/>
      </c>
      <c r="F14" s="10" t="str">
        <f t="shared" si="6"/>
        <v/>
      </c>
      <c r="G14" s="11" t="str">
        <f t="shared" si="7"/>
        <v/>
      </c>
      <c r="H14" s="12" t="str">
        <f t="shared" si="8"/>
        <v/>
      </c>
      <c r="I14" s="200" t="str">
        <f t="shared" si="9"/>
        <v/>
      </c>
      <c r="J14" s="281" t="str">
        <f t="shared" si="23"/>
        <v/>
      </c>
      <c r="K14" s="13" t="str">
        <f t="shared" si="10"/>
        <v/>
      </c>
      <c r="L14" s="116"/>
      <c r="M14" s="116"/>
      <c r="N14" s="117"/>
      <c r="O14" s="118"/>
      <c r="P14" s="119"/>
      <c r="Q14" s="120"/>
      <c r="R14" s="121"/>
      <c r="S14" s="122"/>
      <c r="T14" s="121"/>
      <c r="U14" s="122"/>
      <c r="V14" s="123"/>
      <c r="W14" s="124"/>
      <c r="X14" s="210">
        <f t="shared" si="11"/>
        <v>0</v>
      </c>
      <c r="Y14" s="128">
        <f t="shared" si="24"/>
        <v>0</v>
      </c>
      <c r="Z14" s="243"/>
      <c r="AA14" s="265"/>
      <c r="AB14" s="285" t="str">
        <f t="shared" si="12"/>
        <v/>
      </c>
      <c r="AC14" s="285" t="str">
        <f t="shared" si="13"/>
        <v/>
      </c>
      <c r="AD14" s="285" t="str">
        <f t="shared" si="14"/>
        <v/>
      </c>
      <c r="AE14" s="285" t="str">
        <f t="shared" si="15"/>
        <v/>
      </c>
      <c r="AF14" s="285" t="str">
        <f t="shared" si="16"/>
        <v/>
      </c>
      <c r="AG14" s="285" t="str">
        <f t="shared" si="17"/>
        <v/>
      </c>
      <c r="AH14" s="301"/>
      <c r="AI14" s="230"/>
      <c r="AJ14" s="282">
        <v>1</v>
      </c>
      <c r="AK14" s="282">
        <v>1</v>
      </c>
      <c r="AL14" s="282">
        <v>1</v>
      </c>
      <c r="AM14" s="282">
        <v>1</v>
      </c>
      <c r="AN14" s="282">
        <v>1</v>
      </c>
      <c r="AO14" s="282">
        <v>1</v>
      </c>
      <c r="AP14" s="37">
        <v>1</v>
      </c>
      <c r="AQ14" s="32" t="e">
        <f t="shared" si="18"/>
        <v>#N/A</v>
      </c>
      <c r="AR14" s="32" t="e">
        <f t="shared" si="19"/>
        <v>#N/A</v>
      </c>
      <c r="AS14" s="32" t="e">
        <f t="shared" si="20"/>
        <v>#N/A</v>
      </c>
      <c r="AT14" s="32" t="e">
        <f t="shared" si="21"/>
        <v>#N/A</v>
      </c>
      <c r="AU14" s="216">
        <f t="shared" si="22"/>
        <v>0</v>
      </c>
      <c r="AV14" s="32"/>
      <c r="AW14" s="22">
        <f t="shared" si="25"/>
        <v>12</v>
      </c>
      <c r="AX14" s="35" t="s">
        <v>87</v>
      </c>
      <c r="AY14" s="40">
        <v>6</v>
      </c>
      <c r="AZ14" s="40">
        <v>4</v>
      </c>
      <c r="BA14" s="40">
        <v>2</v>
      </c>
      <c r="BB14" s="40">
        <v>9</v>
      </c>
      <c r="BC14" s="42" t="s">
        <v>532</v>
      </c>
      <c r="BD14" s="39">
        <v>130000</v>
      </c>
      <c r="BE14" s="39" t="s">
        <v>222</v>
      </c>
      <c r="BF14" s="39">
        <v>20</v>
      </c>
      <c r="BG14" s="39">
        <v>30</v>
      </c>
      <c r="BH14" s="39">
        <v>30</v>
      </c>
      <c r="BI14" s="39">
        <v>20</v>
      </c>
      <c r="BJ14" s="39" t="s">
        <v>11</v>
      </c>
      <c r="BK14" s="39">
        <v>2</v>
      </c>
      <c r="BL14" s="39"/>
      <c r="BM14" s="26">
        <v>13</v>
      </c>
      <c r="BN14" s="27" t="s">
        <v>75</v>
      </c>
      <c r="BO14" s="25">
        <v>60000</v>
      </c>
      <c r="BP14" s="25" t="s">
        <v>76</v>
      </c>
      <c r="BQ14" s="25" t="s">
        <v>387</v>
      </c>
      <c r="BR14" s="25"/>
      <c r="BS14" s="26" t="str">
        <f>IF(BT14="","",BS13+1)</f>
        <v/>
      </c>
      <c r="BT14" s="22" t="str">
        <f t="shared" si="1"/>
        <v/>
      </c>
      <c r="BU14" s="141">
        <f>HLOOKUP(I$21,BZ$2:CW$16,14,FALSE)</f>
        <v>0</v>
      </c>
      <c r="BV14" s="25" t="str">
        <f t="shared" si="2"/>
        <v/>
      </c>
      <c r="BW14" s="25" t="str">
        <f t="shared" si="3"/>
        <v/>
      </c>
      <c r="BX14" s="25"/>
      <c r="BY14" s="26">
        <v>12</v>
      </c>
      <c r="BZ14" s="23"/>
      <c r="CA14" s="23"/>
      <c r="CB14" s="23"/>
      <c r="CC14" s="35" t="s">
        <v>196</v>
      </c>
      <c r="CD14" s="35" t="s">
        <v>607</v>
      </c>
      <c r="CE14" s="35" t="s">
        <v>606</v>
      </c>
      <c r="CF14" s="23"/>
      <c r="CG14" s="23" t="s">
        <v>121</v>
      </c>
      <c r="CH14" s="23"/>
      <c r="CI14" s="23"/>
      <c r="CJ14" s="35" t="s">
        <v>601</v>
      </c>
      <c r="CK14" s="23"/>
      <c r="CL14" s="23"/>
      <c r="CM14" s="35" t="s">
        <v>598</v>
      </c>
      <c r="CN14" s="23" t="s">
        <v>121</v>
      </c>
      <c r="CO14" s="46"/>
      <c r="CP14" s="35"/>
      <c r="CQ14" s="23" t="s">
        <v>121</v>
      </c>
      <c r="CR14" s="35" t="s">
        <v>590</v>
      </c>
      <c r="CS14" s="23"/>
      <c r="CT14" s="35" t="s">
        <v>593</v>
      </c>
      <c r="CU14" s="23" t="s">
        <v>588</v>
      </c>
      <c r="CV14" s="23"/>
      <c r="CW14" s="35" t="s">
        <v>591</v>
      </c>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GF14" s="39"/>
    </row>
    <row r="15" spans="1:188" ht="18" customHeight="1" thickBot="1" x14ac:dyDescent="0.25">
      <c r="A15" s="4"/>
      <c r="B15" s="244">
        <v>13</v>
      </c>
      <c r="C15" s="60" t="s">
        <v>778</v>
      </c>
      <c r="D15" s="8" t="str">
        <f t="shared" si="4"/>
        <v>Dwarf Blocker</v>
      </c>
      <c r="E15" s="9">
        <f t="shared" si="5"/>
        <v>4</v>
      </c>
      <c r="F15" s="10">
        <f t="shared" si="6"/>
        <v>3</v>
      </c>
      <c r="G15" s="11">
        <f t="shared" si="7"/>
        <v>2</v>
      </c>
      <c r="H15" s="12">
        <f t="shared" si="8"/>
        <v>9</v>
      </c>
      <c r="I15" s="200" t="str">
        <f t="shared" si="9"/>
        <v>Thick Skull,  Block,  Tackle</v>
      </c>
      <c r="J15" s="281" t="str">
        <f t="shared" si="23"/>
        <v/>
      </c>
      <c r="K15" s="13" t="str">
        <f t="shared" si="10"/>
        <v/>
      </c>
      <c r="L15" s="116"/>
      <c r="M15" s="116"/>
      <c r="N15" s="117"/>
      <c r="O15" s="118"/>
      <c r="P15" s="119"/>
      <c r="Q15" s="120"/>
      <c r="R15" s="121"/>
      <c r="S15" s="122"/>
      <c r="T15" s="121"/>
      <c r="U15" s="122"/>
      <c r="V15" s="123"/>
      <c r="W15" s="124">
        <v>1</v>
      </c>
      <c r="X15" s="210">
        <f t="shared" si="11"/>
        <v>5</v>
      </c>
      <c r="Y15" s="128">
        <f t="shared" si="24"/>
        <v>70000</v>
      </c>
      <c r="Z15" s="243"/>
      <c r="AA15" s="265"/>
      <c r="AB15" s="285" t="str">
        <f t="shared" si="12"/>
        <v/>
      </c>
      <c r="AC15" s="285" t="str">
        <f t="shared" si="13"/>
        <v/>
      </c>
      <c r="AD15" s="285" t="str">
        <f t="shared" si="14"/>
        <v/>
      </c>
      <c r="AE15" s="285" t="str">
        <f t="shared" si="15"/>
        <v/>
      </c>
      <c r="AF15" s="285" t="str">
        <f t="shared" si="16"/>
        <v/>
      </c>
      <c r="AG15" s="285" t="str">
        <f t="shared" si="17"/>
        <v/>
      </c>
      <c r="AH15" s="301"/>
      <c r="AI15" s="230"/>
      <c r="AJ15" s="282">
        <v>1</v>
      </c>
      <c r="AK15" s="282">
        <v>1</v>
      </c>
      <c r="AL15" s="282">
        <v>1</v>
      </c>
      <c r="AM15" s="282">
        <v>1</v>
      </c>
      <c r="AN15" s="282">
        <v>1</v>
      </c>
      <c r="AO15" s="282">
        <v>1</v>
      </c>
      <c r="AP15" s="37">
        <v>2</v>
      </c>
      <c r="AQ15" s="32">
        <f t="shared" si="18"/>
        <v>4</v>
      </c>
      <c r="AR15" s="32">
        <f t="shared" si="19"/>
        <v>3</v>
      </c>
      <c r="AS15" s="32">
        <f t="shared" si="20"/>
        <v>2</v>
      </c>
      <c r="AT15" s="32">
        <f t="shared" si="21"/>
        <v>9</v>
      </c>
      <c r="AU15" s="216">
        <f t="shared" si="22"/>
        <v>70000</v>
      </c>
      <c r="AV15" s="32"/>
      <c r="AW15" s="22">
        <f t="shared" si="25"/>
        <v>13</v>
      </c>
      <c r="AX15" s="35" t="s">
        <v>462</v>
      </c>
      <c r="AY15" s="40">
        <v>5</v>
      </c>
      <c r="AZ15" s="40">
        <v>5</v>
      </c>
      <c r="BA15" s="40">
        <v>2</v>
      </c>
      <c r="BB15" s="40">
        <v>8</v>
      </c>
      <c r="BC15" s="42" t="s">
        <v>531</v>
      </c>
      <c r="BD15" s="39">
        <v>150000</v>
      </c>
      <c r="BE15" s="213" t="s">
        <v>359</v>
      </c>
      <c r="BF15" s="213">
        <v>30</v>
      </c>
      <c r="BG15" s="213">
        <v>30</v>
      </c>
      <c r="BH15" s="213">
        <v>30</v>
      </c>
      <c r="BI15" s="213">
        <v>20</v>
      </c>
      <c r="BJ15" s="213">
        <v>30</v>
      </c>
      <c r="BK15" s="39">
        <v>1</v>
      </c>
      <c r="BL15" s="213"/>
      <c r="BM15" s="26">
        <v>14</v>
      </c>
      <c r="BN15" s="27" t="s">
        <v>91</v>
      </c>
      <c r="BO15" s="25">
        <v>70000</v>
      </c>
      <c r="BP15" s="25" t="s">
        <v>138</v>
      </c>
      <c r="BQ15" s="25" t="s">
        <v>388</v>
      </c>
      <c r="BR15" s="25"/>
      <c r="BS15" s="26" t="str">
        <f>IF(BT15="","",BS14+1)</f>
        <v/>
      </c>
      <c r="BT15" s="22" t="str">
        <f t="shared" si="1"/>
        <v/>
      </c>
      <c r="BU15" s="141">
        <f>HLOOKUP(I$21,BZ$2:CW$16,15,FALSE)</f>
        <v>0</v>
      </c>
      <c r="BV15" s="25" t="str">
        <f>IF(BU15=0,"",COUNTIF($D$3:$D$18,BU15))</f>
        <v/>
      </c>
      <c r="BW15" s="25" t="str">
        <f t="shared" si="3"/>
        <v/>
      </c>
      <c r="BX15" s="25"/>
      <c r="BY15" s="26">
        <v>13</v>
      </c>
      <c r="BZ15" s="23"/>
      <c r="CA15" s="23"/>
      <c r="CB15" s="23"/>
      <c r="CC15" s="23" t="s">
        <v>129</v>
      </c>
      <c r="CD15" s="35"/>
      <c r="CE15" s="23"/>
      <c r="CF15" s="23"/>
      <c r="CG15" s="35" t="s">
        <v>604</v>
      </c>
      <c r="CH15" s="46"/>
      <c r="CI15" s="23"/>
      <c r="CJ15" s="23"/>
      <c r="CK15" s="23"/>
      <c r="CL15" s="23"/>
      <c r="CM15" s="46"/>
      <c r="CN15" s="35" t="s">
        <v>597</v>
      </c>
      <c r="CO15" s="23"/>
      <c r="CP15" s="35"/>
      <c r="CQ15" s="35" t="s">
        <v>594</v>
      </c>
      <c r="CR15" s="23"/>
      <c r="CS15" s="23"/>
      <c r="CT15" s="35" t="s">
        <v>589</v>
      </c>
      <c r="CU15" s="23"/>
      <c r="CV15" s="23"/>
      <c r="CW15" s="46"/>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GF15" s="213"/>
    </row>
    <row r="16" spans="1:188" ht="18" customHeight="1" thickBot="1" x14ac:dyDescent="0.25">
      <c r="A16" s="4"/>
      <c r="B16" s="245">
        <v>14</v>
      </c>
      <c r="C16" s="60" t="s">
        <v>780</v>
      </c>
      <c r="D16" s="8" t="str">
        <f t="shared" si="4"/>
        <v>Dwarf Blocker</v>
      </c>
      <c r="E16" s="9">
        <f t="shared" si="5"/>
        <v>4</v>
      </c>
      <c r="F16" s="10">
        <f t="shared" si="6"/>
        <v>3</v>
      </c>
      <c r="G16" s="11">
        <f t="shared" si="7"/>
        <v>2</v>
      </c>
      <c r="H16" s="12">
        <f t="shared" si="8"/>
        <v>9</v>
      </c>
      <c r="I16" s="200" t="str">
        <f t="shared" si="9"/>
        <v>Thick Skull,  Block,  Tackle</v>
      </c>
      <c r="J16" s="281" t="str">
        <f t="shared" si="23"/>
        <v/>
      </c>
      <c r="K16" s="13" t="str">
        <f t="shared" si="10"/>
        <v/>
      </c>
      <c r="L16" s="116"/>
      <c r="M16" s="116"/>
      <c r="N16" s="117"/>
      <c r="O16" s="118"/>
      <c r="P16" s="119"/>
      <c r="Q16" s="120"/>
      <c r="R16" s="121"/>
      <c r="S16" s="122"/>
      <c r="T16" s="121"/>
      <c r="U16" s="122"/>
      <c r="V16" s="123"/>
      <c r="W16" s="124">
        <v>1</v>
      </c>
      <c r="X16" s="210">
        <f t="shared" si="11"/>
        <v>5</v>
      </c>
      <c r="Y16" s="128">
        <f t="shared" si="24"/>
        <v>70000</v>
      </c>
      <c r="Z16" s="243"/>
      <c r="AA16" s="265"/>
      <c r="AB16" s="285" t="str">
        <f t="shared" si="12"/>
        <v/>
      </c>
      <c r="AC16" s="285" t="str">
        <f t="shared" si="13"/>
        <v/>
      </c>
      <c r="AD16" s="285" t="str">
        <f t="shared" si="14"/>
        <v/>
      </c>
      <c r="AE16" s="285" t="str">
        <f t="shared" si="15"/>
        <v/>
      </c>
      <c r="AF16" s="285" t="str">
        <f t="shared" si="16"/>
        <v/>
      </c>
      <c r="AG16" s="285" t="str">
        <f t="shared" si="17"/>
        <v/>
      </c>
      <c r="AH16" s="301"/>
      <c r="AI16" s="230"/>
      <c r="AJ16" s="282">
        <v>1</v>
      </c>
      <c r="AK16" s="282">
        <v>1</v>
      </c>
      <c r="AL16" s="282">
        <v>1</v>
      </c>
      <c r="AM16" s="282">
        <v>1</v>
      </c>
      <c r="AN16" s="282">
        <v>1</v>
      </c>
      <c r="AO16" s="282">
        <v>1</v>
      </c>
      <c r="AP16" s="37">
        <v>2</v>
      </c>
      <c r="AQ16" s="32">
        <f t="shared" si="18"/>
        <v>4</v>
      </c>
      <c r="AR16" s="32">
        <f t="shared" si="19"/>
        <v>3</v>
      </c>
      <c r="AS16" s="32">
        <f t="shared" si="20"/>
        <v>2</v>
      </c>
      <c r="AT16" s="32">
        <f t="shared" si="21"/>
        <v>9</v>
      </c>
      <c r="AU16" s="216">
        <f t="shared" si="22"/>
        <v>70000</v>
      </c>
      <c r="AV16" s="32"/>
      <c r="AW16" s="22">
        <f t="shared" si="25"/>
        <v>14</v>
      </c>
      <c r="AX16" s="35" t="s">
        <v>470</v>
      </c>
      <c r="AY16" s="40">
        <v>6</v>
      </c>
      <c r="AZ16" s="40">
        <v>3</v>
      </c>
      <c r="BA16" s="40">
        <v>3</v>
      </c>
      <c r="BB16" s="40">
        <v>7</v>
      </c>
      <c r="BC16" s="42" t="s">
        <v>292</v>
      </c>
      <c r="BD16" s="39">
        <v>40000</v>
      </c>
      <c r="BE16" s="213" t="s">
        <v>477</v>
      </c>
      <c r="BF16" s="213" t="s">
        <v>11</v>
      </c>
      <c r="BG16" s="213" t="s">
        <v>11</v>
      </c>
      <c r="BH16" s="213" t="s">
        <v>11</v>
      </c>
      <c r="BI16" s="213" t="s">
        <v>11</v>
      </c>
      <c r="BJ16" s="213" t="s">
        <v>11</v>
      </c>
      <c r="BK16" s="213">
        <v>11</v>
      </c>
      <c r="BL16" s="25"/>
      <c r="BM16" s="26">
        <v>15</v>
      </c>
      <c r="BN16" s="44" t="s">
        <v>35</v>
      </c>
      <c r="BO16" s="39">
        <v>60000</v>
      </c>
      <c r="BP16" s="39" t="s">
        <v>143</v>
      </c>
      <c r="BQ16" s="25" t="s">
        <v>387</v>
      </c>
      <c r="BR16" s="25"/>
      <c r="BS16" s="26" t="e">
        <f>IF(BT16="","",BS15+1)</f>
        <v>#REF!</v>
      </c>
      <c r="BT16" s="22" t="e">
        <f t="shared" si="1"/>
        <v>#REF!</v>
      </c>
      <c r="BU16" s="141" t="e">
        <f>HLOOKUP(I$21,BZ$2:CW$16,16,FALSE)</f>
        <v>#REF!</v>
      </c>
      <c r="BV16" s="25" t="e">
        <f>IF(BU16=0,"",COUNTIF($D$3:$D$18,BU16))</f>
        <v>#REF!</v>
      </c>
      <c r="BW16" s="25" t="e">
        <f t="shared" si="3"/>
        <v>#REF!</v>
      </c>
      <c r="BX16" s="25"/>
      <c r="BY16" s="26">
        <v>14</v>
      </c>
      <c r="BZ16" s="23"/>
      <c r="CA16" s="23"/>
      <c r="CB16" s="23"/>
      <c r="CC16" s="23" t="s">
        <v>614</v>
      </c>
      <c r="CD16" s="23"/>
      <c r="CE16" s="23"/>
      <c r="CF16" s="23"/>
      <c r="CG16" s="23"/>
      <c r="CH16" s="23"/>
      <c r="CI16" s="23"/>
      <c r="CJ16" s="23"/>
      <c r="CK16" s="23"/>
      <c r="CL16" s="23"/>
      <c r="CM16" s="23"/>
      <c r="CN16" s="23"/>
      <c r="CO16" s="23"/>
      <c r="CP16" s="23"/>
      <c r="CQ16" s="23"/>
      <c r="CR16" s="23"/>
      <c r="CS16" s="23"/>
      <c r="CT16" s="23"/>
      <c r="CU16" s="23"/>
      <c r="CV16" s="23"/>
      <c r="CW16" s="46"/>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GF16" s="25"/>
    </row>
    <row r="17" spans="1:188" ht="18" customHeight="1" thickBot="1" x14ac:dyDescent="0.25">
      <c r="A17" s="4"/>
      <c r="B17" s="244">
        <v>15</v>
      </c>
      <c r="C17" s="60"/>
      <c r="D17" s="8" t="str">
        <f t="shared" si="4"/>
        <v/>
      </c>
      <c r="E17" s="9" t="str">
        <f t="shared" si="5"/>
        <v/>
      </c>
      <c r="F17" s="10" t="str">
        <f t="shared" si="6"/>
        <v/>
      </c>
      <c r="G17" s="11" t="str">
        <f t="shared" si="7"/>
        <v/>
      </c>
      <c r="H17" s="12" t="str">
        <f t="shared" si="8"/>
        <v/>
      </c>
      <c r="I17" s="200" t="str">
        <f t="shared" si="9"/>
        <v/>
      </c>
      <c r="J17" s="281" t="str">
        <f t="shared" si="23"/>
        <v/>
      </c>
      <c r="K17" s="13" t="str">
        <f t="shared" si="10"/>
        <v/>
      </c>
      <c r="L17" s="116"/>
      <c r="M17" s="116"/>
      <c r="N17" s="117"/>
      <c r="O17" s="118"/>
      <c r="P17" s="119"/>
      <c r="Q17" s="120"/>
      <c r="R17" s="121"/>
      <c r="S17" s="122"/>
      <c r="T17" s="121"/>
      <c r="U17" s="122"/>
      <c r="V17" s="123"/>
      <c r="W17" s="124"/>
      <c r="X17" s="210">
        <f t="shared" si="11"/>
        <v>0</v>
      </c>
      <c r="Y17" s="128">
        <f t="shared" si="24"/>
        <v>0</v>
      </c>
      <c r="Z17" s="243"/>
      <c r="AA17" s="265"/>
      <c r="AB17" s="285" t="str">
        <f t="shared" si="12"/>
        <v/>
      </c>
      <c r="AC17" s="285" t="str">
        <f t="shared" si="13"/>
        <v/>
      </c>
      <c r="AD17" s="285" t="str">
        <f t="shared" si="14"/>
        <v/>
      </c>
      <c r="AE17" s="285" t="str">
        <f t="shared" si="15"/>
        <v/>
      </c>
      <c r="AF17" s="285" t="str">
        <f t="shared" si="16"/>
        <v/>
      </c>
      <c r="AG17" s="285" t="str">
        <f t="shared" si="17"/>
        <v/>
      </c>
      <c r="AH17" s="301"/>
      <c r="AI17" s="230"/>
      <c r="AJ17" s="282">
        <v>1</v>
      </c>
      <c r="AK17" s="282">
        <v>1</v>
      </c>
      <c r="AL17" s="282">
        <v>1</v>
      </c>
      <c r="AM17" s="282">
        <v>1</v>
      </c>
      <c r="AN17" s="282">
        <v>1</v>
      </c>
      <c r="AO17" s="282">
        <v>1</v>
      </c>
      <c r="AP17" s="37">
        <v>1</v>
      </c>
      <c r="AQ17" s="32" t="e">
        <f t="shared" si="18"/>
        <v>#N/A</v>
      </c>
      <c r="AR17" s="32" t="e">
        <f t="shared" si="19"/>
        <v>#N/A</v>
      </c>
      <c r="AS17" s="32" t="e">
        <f t="shared" si="20"/>
        <v>#N/A</v>
      </c>
      <c r="AT17" s="32" t="e">
        <f t="shared" si="21"/>
        <v>#N/A</v>
      </c>
      <c r="AU17" s="216">
        <f t="shared" si="22"/>
        <v>0</v>
      </c>
      <c r="AV17" s="32"/>
      <c r="AW17" s="22">
        <f t="shared" si="25"/>
        <v>15</v>
      </c>
      <c r="AX17" s="23" t="s">
        <v>44</v>
      </c>
      <c r="AY17" s="24">
        <v>6</v>
      </c>
      <c r="AZ17" s="24">
        <v>3</v>
      </c>
      <c r="BA17" s="24">
        <v>4</v>
      </c>
      <c r="BB17" s="24">
        <v>8</v>
      </c>
      <c r="BC17" s="41"/>
      <c r="BD17" s="25">
        <v>70000</v>
      </c>
      <c r="BE17" s="25" t="s">
        <v>223</v>
      </c>
      <c r="BF17" s="25">
        <v>20</v>
      </c>
      <c r="BG17" s="25">
        <v>20</v>
      </c>
      <c r="BH17" s="25">
        <v>30</v>
      </c>
      <c r="BI17" s="25">
        <v>30</v>
      </c>
      <c r="BJ17" s="25" t="s">
        <v>11</v>
      </c>
      <c r="BK17" s="25">
        <v>16</v>
      </c>
      <c r="BL17" s="25"/>
      <c r="BM17" s="26">
        <v>16</v>
      </c>
      <c r="BN17" s="27" t="s">
        <v>93</v>
      </c>
      <c r="BO17" s="25">
        <v>70000</v>
      </c>
      <c r="BP17" s="25" t="s">
        <v>139</v>
      </c>
      <c r="BQ17" s="25" t="s">
        <v>388</v>
      </c>
      <c r="BR17" s="25"/>
      <c r="BS17" s="26"/>
      <c r="BT17" s="25"/>
      <c r="BU17" s="141"/>
      <c r="BV17" s="25"/>
      <c r="BW17" s="25"/>
      <c r="BX17" s="25"/>
      <c r="BY17" s="26">
        <v>15</v>
      </c>
      <c r="BZ17" s="22"/>
      <c r="CA17" s="22"/>
      <c r="CB17" s="22"/>
      <c r="CC17" s="22"/>
      <c r="CD17" s="22"/>
      <c r="CE17" s="22"/>
      <c r="CF17" s="22"/>
      <c r="CG17" s="22"/>
      <c r="CH17" s="22"/>
      <c r="CI17" s="22"/>
      <c r="CJ17" s="46"/>
      <c r="CK17" s="22"/>
      <c r="CL17" s="22"/>
      <c r="CM17" s="22"/>
      <c r="CN17" s="22"/>
      <c r="CO17" s="22"/>
      <c r="CP17" s="22"/>
      <c r="CQ17" s="22"/>
      <c r="CR17" s="46"/>
      <c r="CS17" s="46"/>
      <c r="CT17" s="22"/>
      <c r="CU17" s="22"/>
      <c r="CV17" s="22"/>
      <c r="CW17" s="22"/>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GF17" s="25"/>
    </row>
    <row r="18" spans="1:188" ht="18" customHeight="1" thickBot="1" x14ac:dyDescent="0.25">
      <c r="A18" s="4"/>
      <c r="B18" s="244">
        <v>16</v>
      </c>
      <c r="C18" s="60"/>
      <c r="D18" s="8" t="str">
        <f t="shared" si="4"/>
        <v/>
      </c>
      <c r="E18" s="9" t="str">
        <f t="shared" si="5"/>
        <v/>
      </c>
      <c r="F18" s="10" t="str">
        <f t="shared" si="6"/>
        <v/>
      </c>
      <c r="G18" s="11" t="str">
        <f t="shared" si="7"/>
        <v/>
      </c>
      <c r="H18" s="12" t="str">
        <f t="shared" si="8"/>
        <v/>
      </c>
      <c r="I18" s="200" t="str">
        <f t="shared" si="9"/>
        <v/>
      </c>
      <c r="J18" s="281" t="str">
        <f t="shared" si="23"/>
        <v/>
      </c>
      <c r="K18" s="13" t="str">
        <f t="shared" si="10"/>
        <v/>
      </c>
      <c r="L18" s="116"/>
      <c r="M18" s="116"/>
      <c r="N18" s="117"/>
      <c r="O18" s="118"/>
      <c r="P18" s="119"/>
      <c r="Q18" s="120"/>
      <c r="R18" s="121"/>
      <c r="S18" s="122"/>
      <c r="T18" s="121"/>
      <c r="U18" s="122"/>
      <c r="V18" s="123"/>
      <c r="W18" s="124"/>
      <c r="X18" s="210">
        <f t="shared" si="11"/>
        <v>0</v>
      </c>
      <c r="Y18" s="128">
        <f t="shared" si="24"/>
        <v>0</v>
      </c>
      <c r="Z18" s="243"/>
      <c r="AA18" s="265"/>
      <c r="AB18" s="285" t="str">
        <f t="shared" si="12"/>
        <v/>
      </c>
      <c r="AC18" s="285" t="str">
        <f t="shared" si="13"/>
        <v/>
      </c>
      <c r="AD18" s="285" t="str">
        <f t="shared" si="14"/>
        <v/>
      </c>
      <c r="AE18" s="285" t="str">
        <f t="shared" si="15"/>
        <v/>
      </c>
      <c r="AF18" s="285" t="str">
        <f t="shared" si="16"/>
        <v/>
      </c>
      <c r="AG18" s="285" t="str">
        <f t="shared" si="17"/>
        <v/>
      </c>
      <c r="AH18" s="301"/>
      <c r="AI18" s="230"/>
      <c r="AJ18" s="282">
        <v>1</v>
      </c>
      <c r="AK18" s="282">
        <v>1</v>
      </c>
      <c r="AL18" s="282">
        <v>1</v>
      </c>
      <c r="AM18" s="282">
        <v>1</v>
      </c>
      <c r="AN18" s="282">
        <v>1</v>
      </c>
      <c r="AO18" s="282">
        <v>1</v>
      </c>
      <c r="AP18" s="37">
        <v>1</v>
      </c>
      <c r="AQ18" s="32" t="e">
        <f t="shared" si="18"/>
        <v>#N/A</v>
      </c>
      <c r="AR18" s="32" t="e">
        <f t="shared" si="19"/>
        <v>#N/A</v>
      </c>
      <c r="AS18" s="32" t="e">
        <f t="shared" si="20"/>
        <v>#N/A</v>
      </c>
      <c r="AT18" s="32" t="e">
        <f t="shared" si="21"/>
        <v>#N/A</v>
      </c>
      <c r="AU18" s="216">
        <f t="shared" si="22"/>
        <v>0</v>
      </c>
      <c r="AV18" s="32"/>
      <c r="AW18" s="22">
        <f t="shared" si="25"/>
        <v>16</v>
      </c>
      <c r="AX18" s="23" t="s">
        <v>145</v>
      </c>
      <c r="AY18" s="24">
        <v>7</v>
      </c>
      <c r="AZ18" s="24">
        <v>3</v>
      </c>
      <c r="BA18" s="24">
        <v>4</v>
      </c>
      <c r="BB18" s="24">
        <v>7</v>
      </c>
      <c r="BC18" s="41" t="s">
        <v>530</v>
      </c>
      <c r="BD18" s="25">
        <v>80000</v>
      </c>
      <c r="BE18" s="25" t="s">
        <v>224</v>
      </c>
      <c r="BF18" s="25">
        <v>20</v>
      </c>
      <c r="BG18" s="25">
        <v>20</v>
      </c>
      <c r="BH18" s="25">
        <v>20</v>
      </c>
      <c r="BI18" s="25">
        <v>30</v>
      </c>
      <c r="BJ18" s="25" t="s">
        <v>11</v>
      </c>
      <c r="BK18" s="25">
        <v>2</v>
      </c>
      <c r="BL18" s="25"/>
      <c r="BM18" s="26">
        <v>17</v>
      </c>
      <c r="BN18" s="27" t="s">
        <v>83</v>
      </c>
      <c r="BO18" s="25">
        <v>70000</v>
      </c>
      <c r="BP18" s="25" t="s">
        <v>112</v>
      </c>
      <c r="BQ18" s="25" t="s">
        <v>387</v>
      </c>
      <c r="BR18" s="25"/>
      <c r="BS18" s="26"/>
      <c r="BT18" s="25"/>
      <c r="BU18" s="141"/>
      <c r="BV18" s="25"/>
      <c r="BW18" s="25"/>
      <c r="BX18" s="25"/>
      <c r="BY18" s="26"/>
      <c r="BZ18" s="29"/>
      <c r="CA18" s="28"/>
      <c r="CB18" s="28"/>
      <c r="CC18" s="28"/>
      <c r="CD18" s="28"/>
      <c r="CE18" s="28"/>
      <c r="CF18" s="29"/>
      <c r="CG18" s="28"/>
      <c r="CH18" s="28"/>
      <c r="CI18" s="28"/>
      <c r="CK18" s="29"/>
      <c r="CL18" s="29"/>
      <c r="CM18" s="29"/>
      <c r="CN18" s="28"/>
      <c r="CO18" s="29"/>
      <c r="CP18" s="29"/>
      <c r="CQ18" s="29"/>
      <c r="CT18" s="29"/>
      <c r="CU18" s="29"/>
      <c r="CV18" s="29"/>
      <c r="CW18" s="28"/>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GF18" s="25"/>
    </row>
    <row r="19" spans="1:188" ht="18" customHeight="1" thickBot="1" x14ac:dyDescent="0.25">
      <c r="A19" s="4"/>
      <c r="B19" s="217"/>
      <c r="C19" s="310"/>
      <c r="D19" s="311"/>
      <c r="E19" s="335"/>
      <c r="F19" s="336"/>
      <c r="G19" s="337"/>
      <c r="H19" s="338"/>
      <c r="I19" s="52"/>
      <c r="J19" s="316"/>
      <c r="K19" s="316"/>
      <c r="L19" s="113"/>
      <c r="M19" s="67"/>
      <c r="N19" s="67"/>
      <c r="O19" s="67"/>
      <c r="P19" s="67"/>
      <c r="Q19" s="67"/>
      <c r="R19" s="67"/>
      <c r="S19" s="67"/>
      <c r="T19" s="67"/>
      <c r="U19" s="114"/>
      <c r="V19" s="88"/>
      <c r="W19" s="67"/>
      <c r="X19" s="115" t="s">
        <v>726</v>
      </c>
      <c r="Y19" s="127">
        <f>SUM(AU3:AU18)</f>
        <v>1190000</v>
      </c>
      <c r="Z19" s="5"/>
      <c r="AA19" s="5"/>
      <c r="AB19" s="159"/>
      <c r="AC19" s="159"/>
      <c r="AD19" s="159"/>
      <c r="AE19" s="159"/>
      <c r="AF19" s="159"/>
      <c r="AG19" s="159"/>
      <c r="AH19" s="159"/>
      <c r="AI19" s="5"/>
      <c r="AJ19" s="33"/>
      <c r="AK19" s="33"/>
      <c r="AL19" s="33"/>
      <c r="AM19" s="33"/>
      <c r="AN19" s="33"/>
      <c r="AO19" s="33"/>
      <c r="AP19" s="33"/>
      <c r="AQ19" s="21"/>
      <c r="AR19" s="21"/>
      <c r="AS19" s="21"/>
      <c r="AT19" s="21"/>
      <c r="AU19" s="21"/>
      <c r="AV19" s="21"/>
      <c r="AW19" s="22">
        <f t="shared" si="25"/>
        <v>17</v>
      </c>
      <c r="AX19" s="35" t="s">
        <v>146</v>
      </c>
      <c r="AY19" s="40">
        <v>6</v>
      </c>
      <c r="AZ19" s="40">
        <v>3</v>
      </c>
      <c r="BA19" s="40">
        <v>4</v>
      </c>
      <c r="BB19" s="40">
        <v>7</v>
      </c>
      <c r="BC19" s="42" t="s">
        <v>529</v>
      </c>
      <c r="BD19" s="25">
        <v>90000</v>
      </c>
      <c r="BE19" s="25" t="s">
        <v>225</v>
      </c>
      <c r="BF19" s="25">
        <v>20</v>
      </c>
      <c r="BG19" s="25">
        <v>20</v>
      </c>
      <c r="BH19" s="25">
        <v>30</v>
      </c>
      <c r="BI19" s="25">
        <v>30</v>
      </c>
      <c r="BJ19" s="25" t="s">
        <v>11</v>
      </c>
      <c r="BK19" s="25">
        <v>2</v>
      </c>
      <c r="BL19" s="25"/>
      <c r="BM19" s="26">
        <v>18</v>
      </c>
      <c r="BN19" s="27" t="s">
        <v>25</v>
      </c>
      <c r="BO19" s="25">
        <v>60000</v>
      </c>
      <c r="BP19" s="25" t="s">
        <v>71</v>
      </c>
      <c r="BQ19" s="25" t="s">
        <v>387</v>
      </c>
      <c r="BR19" s="25"/>
      <c r="BS19" s="26"/>
      <c r="BT19" s="25"/>
      <c r="BU19" s="141"/>
      <c r="BV19" s="25"/>
      <c r="BW19" s="25"/>
      <c r="BX19" s="25"/>
      <c r="BY19" s="26"/>
      <c r="BZ19" s="29"/>
      <c r="CA19" s="28"/>
      <c r="CB19" s="28"/>
      <c r="CC19" s="28"/>
      <c r="CD19" s="28"/>
      <c r="CE19" s="28"/>
      <c r="CF19" s="29"/>
      <c r="CG19" s="28"/>
      <c r="CH19" s="28"/>
      <c r="CI19" s="28"/>
      <c r="CK19" s="29"/>
      <c r="CL19" s="29"/>
      <c r="CM19" s="29"/>
      <c r="CN19" s="28"/>
      <c r="CO19" s="29"/>
      <c r="CP19" s="29"/>
      <c r="CQ19" s="29"/>
      <c r="CT19" s="29"/>
      <c r="CU19" s="29"/>
      <c r="CV19" s="29"/>
      <c r="CW19" s="28"/>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GF19" s="25"/>
    </row>
    <row r="20" spans="1:188" ht="17.25" customHeight="1" x14ac:dyDescent="0.2">
      <c r="A20" s="4"/>
      <c r="B20" s="218"/>
      <c r="C20" s="312"/>
      <c r="D20" s="313"/>
      <c r="E20" s="322" t="s">
        <v>714</v>
      </c>
      <c r="F20" s="323"/>
      <c r="G20" s="323"/>
      <c r="H20" s="323"/>
      <c r="I20" s="324" t="s">
        <v>765</v>
      </c>
      <c r="J20" s="325"/>
      <c r="K20" s="326"/>
      <c r="L20" s="342" t="s">
        <v>746</v>
      </c>
      <c r="M20" s="342"/>
      <c r="N20" s="342"/>
      <c r="O20" s="342"/>
      <c r="P20" s="342"/>
      <c r="Q20" s="342"/>
      <c r="R20" s="342"/>
      <c r="S20" s="343"/>
      <c r="T20" s="125">
        <v>3</v>
      </c>
      <c r="U20" s="15" t="s">
        <v>11</v>
      </c>
      <c r="V20" s="341">
        <f>IF(I21&lt;&gt;"",VLOOKUP(I21,BN2:BO25,2,FALSE),0)</f>
        <v>50000</v>
      </c>
      <c r="W20" s="341"/>
      <c r="X20" s="16" t="s">
        <v>64</v>
      </c>
      <c r="Y20" s="129">
        <f>T20*V20</f>
        <v>150000</v>
      </c>
      <c r="Z20" s="5"/>
      <c r="AA20" s="5"/>
      <c r="AB20" s="287"/>
      <c r="AC20" s="287"/>
      <c r="AD20" s="287"/>
      <c r="AE20" s="287"/>
      <c r="AF20" s="287"/>
      <c r="AG20" s="287"/>
      <c r="AH20" s="159"/>
      <c r="AI20" s="5"/>
      <c r="AJ20" s="33"/>
      <c r="AK20" s="33"/>
      <c r="AL20" s="33"/>
      <c r="AM20" s="33"/>
      <c r="AN20" s="33"/>
      <c r="AO20" s="33"/>
      <c r="AP20" s="33"/>
      <c r="AQ20" s="21"/>
      <c r="AR20" s="21"/>
      <c r="AS20" s="21"/>
      <c r="AT20" s="21"/>
      <c r="AU20" s="21"/>
      <c r="AV20" s="21"/>
      <c r="AW20" s="22">
        <f t="shared" si="25"/>
        <v>18</v>
      </c>
      <c r="AX20" s="23" t="s">
        <v>45</v>
      </c>
      <c r="AY20" s="24">
        <v>7</v>
      </c>
      <c r="AZ20" s="24">
        <v>3</v>
      </c>
      <c r="BA20" s="24">
        <v>4</v>
      </c>
      <c r="BB20" s="24">
        <v>8</v>
      </c>
      <c r="BC20" s="41" t="s">
        <v>389</v>
      </c>
      <c r="BD20" s="25">
        <v>100000</v>
      </c>
      <c r="BE20" s="25" t="s">
        <v>226</v>
      </c>
      <c r="BF20" s="25">
        <v>20</v>
      </c>
      <c r="BG20" s="25">
        <v>20</v>
      </c>
      <c r="BH20" s="25">
        <v>30</v>
      </c>
      <c r="BI20" s="25">
        <v>30</v>
      </c>
      <c r="BJ20" s="25" t="s">
        <v>11</v>
      </c>
      <c r="BK20" s="25">
        <v>4</v>
      </c>
      <c r="BL20" s="25"/>
      <c r="BM20" s="26">
        <v>19</v>
      </c>
      <c r="BN20" s="27" t="s">
        <v>36</v>
      </c>
      <c r="BO20" s="25">
        <v>60000</v>
      </c>
      <c r="BP20" s="25" t="s">
        <v>379</v>
      </c>
      <c r="BQ20" s="25" t="s">
        <v>387</v>
      </c>
      <c r="BR20" s="25"/>
      <c r="BS20" s="26"/>
      <c r="BT20" s="25"/>
      <c r="BU20" s="141"/>
      <c r="BV20" s="25"/>
      <c r="BW20" s="25"/>
      <c r="BX20" s="25"/>
      <c r="BY20" s="26"/>
      <c r="BZ20" s="29"/>
      <c r="CA20" s="28"/>
      <c r="CB20" s="28"/>
      <c r="CC20" s="28"/>
      <c r="CD20" s="28"/>
      <c r="CE20" s="28"/>
      <c r="CF20" s="29"/>
      <c r="CG20" s="28"/>
      <c r="CH20" s="28"/>
      <c r="CI20" s="28"/>
      <c r="CK20" s="29"/>
      <c r="CL20" s="29"/>
      <c r="CM20" s="29"/>
      <c r="CN20" s="28"/>
      <c r="CO20" s="29"/>
      <c r="CP20" s="29"/>
      <c r="CQ20" s="29"/>
      <c r="CR20" s="36"/>
      <c r="CS20" s="36"/>
      <c r="CT20" s="29"/>
      <c r="CU20" s="29"/>
      <c r="CV20" s="29"/>
      <c r="CW20" s="28"/>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GF20" s="25"/>
    </row>
    <row r="21" spans="1:188" ht="17.25" customHeight="1" x14ac:dyDescent="0.2">
      <c r="A21" s="4"/>
      <c r="B21" s="218"/>
      <c r="C21" s="312"/>
      <c r="D21" s="313"/>
      <c r="E21" s="317" t="s">
        <v>713</v>
      </c>
      <c r="F21" s="318"/>
      <c r="G21" s="318"/>
      <c r="H21" s="318"/>
      <c r="I21" s="211" t="str">
        <f>VLOOKUP(AQ22,BM2:BN25,2,FALSE)</f>
        <v>Dwarf</v>
      </c>
      <c r="J21" s="19"/>
      <c r="K21" s="212"/>
      <c r="L21" s="333" t="s">
        <v>12</v>
      </c>
      <c r="M21" s="333"/>
      <c r="N21" s="333"/>
      <c r="O21" s="333"/>
      <c r="P21" s="333"/>
      <c r="Q21" s="333"/>
      <c r="R21" s="333"/>
      <c r="S21" s="334"/>
      <c r="T21" s="126">
        <v>10</v>
      </c>
      <c r="U21" s="17" t="str">
        <f>IF(AP21=TRUE,"","x")</f>
        <v>x</v>
      </c>
      <c r="V21" s="340">
        <f>IF(AP21=TRUE,"free",10000)</f>
        <v>10000</v>
      </c>
      <c r="W21" s="340"/>
      <c r="X21" s="18" t="str">
        <f>IF(AP21=TRUE,""," gp")</f>
        <v xml:space="preserve"> gp</v>
      </c>
      <c r="Y21" s="130">
        <f>IF(AP21=TRUE,"",T21*10000)</f>
        <v>100000</v>
      </c>
      <c r="Z21" s="73" t="s">
        <v>498</v>
      </c>
      <c r="AA21" s="73"/>
      <c r="AB21" s="159"/>
      <c r="AC21" s="159"/>
      <c r="AD21" s="159"/>
      <c r="AE21" s="159"/>
      <c r="AF21" s="159"/>
      <c r="AG21" s="159"/>
      <c r="AH21" s="159"/>
      <c r="AI21" s="5"/>
      <c r="AJ21" s="33"/>
      <c r="AK21" s="33"/>
      <c r="AL21" s="33"/>
      <c r="AM21" s="33"/>
      <c r="AN21" s="33"/>
      <c r="AO21" s="33"/>
      <c r="AP21" s="267" t="b">
        <v>0</v>
      </c>
      <c r="AQ21" s="21"/>
      <c r="AR21" s="21"/>
      <c r="AS21" s="21"/>
      <c r="AT21" s="21"/>
      <c r="AU21" s="21"/>
      <c r="AV21" s="21"/>
      <c r="AW21" s="22">
        <f t="shared" si="25"/>
        <v>19</v>
      </c>
      <c r="AX21" s="23" t="s">
        <v>46</v>
      </c>
      <c r="AY21" s="24">
        <v>7</v>
      </c>
      <c r="AZ21" s="24">
        <v>3</v>
      </c>
      <c r="BA21" s="24">
        <v>4</v>
      </c>
      <c r="BB21" s="24">
        <v>7</v>
      </c>
      <c r="BC21" s="41" t="s">
        <v>526</v>
      </c>
      <c r="BD21" s="25">
        <v>110000</v>
      </c>
      <c r="BE21" s="25" t="s">
        <v>227</v>
      </c>
      <c r="BF21" s="25">
        <v>20</v>
      </c>
      <c r="BG21" s="25">
        <v>20</v>
      </c>
      <c r="BH21" s="25">
        <v>30</v>
      </c>
      <c r="BI21" s="25">
        <v>30</v>
      </c>
      <c r="BJ21" s="25" t="s">
        <v>11</v>
      </c>
      <c r="BK21" s="25">
        <v>2</v>
      </c>
      <c r="BL21" s="213"/>
      <c r="BM21" s="26">
        <v>20</v>
      </c>
      <c r="BN21" s="27" t="s">
        <v>579</v>
      </c>
      <c r="BO21" s="25">
        <v>50000</v>
      </c>
      <c r="BP21" s="25"/>
      <c r="BQ21" s="25" t="s">
        <v>387</v>
      </c>
      <c r="BR21" s="25"/>
      <c r="BS21" s="26"/>
      <c r="BT21" s="25"/>
      <c r="BU21" s="141"/>
      <c r="BV21" s="25"/>
      <c r="BW21" s="25"/>
      <c r="BX21" s="25"/>
      <c r="BY21" s="26"/>
      <c r="BZ21" s="29"/>
      <c r="CA21" s="28"/>
      <c r="CB21" s="28"/>
      <c r="CC21" s="28"/>
      <c r="CD21" s="28"/>
      <c r="CE21" s="28"/>
      <c r="CF21" s="29"/>
      <c r="CG21" s="28"/>
      <c r="CH21" s="28"/>
      <c r="CI21" s="28"/>
      <c r="CK21" s="29"/>
      <c r="CL21" s="29"/>
      <c r="CM21" s="29"/>
      <c r="CN21" s="28"/>
      <c r="CO21" s="29"/>
      <c r="CP21" s="29"/>
      <c r="CQ21" s="29"/>
      <c r="CT21" s="29"/>
      <c r="CU21" s="29"/>
      <c r="CV21" s="29"/>
      <c r="CW21" s="28"/>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GF21" s="213"/>
    </row>
    <row r="22" spans="1:188" ht="17.25" customHeight="1" x14ac:dyDescent="0.2">
      <c r="A22" s="4"/>
      <c r="B22" s="218"/>
      <c r="C22" s="312"/>
      <c r="D22" s="313"/>
      <c r="E22" s="317" t="s">
        <v>717</v>
      </c>
      <c r="F22" s="318"/>
      <c r="G22" s="318"/>
      <c r="H22" s="318"/>
      <c r="I22" s="319" t="s">
        <v>766</v>
      </c>
      <c r="J22" s="320"/>
      <c r="K22" s="321"/>
      <c r="L22" s="333" t="s">
        <v>748</v>
      </c>
      <c r="M22" s="333"/>
      <c r="N22" s="333"/>
      <c r="O22" s="333"/>
      <c r="P22" s="333"/>
      <c r="Q22" s="333"/>
      <c r="R22" s="333"/>
      <c r="S22" s="334"/>
      <c r="T22" s="126">
        <v>1</v>
      </c>
      <c r="U22" s="17" t="s">
        <v>11</v>
      </c>
      <c r="V22" s="340">
        <v>10000</v>
      </c>
      <c r="W22" s="340"/>
      <c r="X22" s="18" t="s">
        <v>64</v>
      </c>
      <c r="Y22" s="130">
        <f>T22*10000</f>
        <v>10000</v>
      </c>
      <c r="Z22" s="5"/>
      <c r="AA22" s="5"/>
      <c r="AB22" s="287"/>
      <c r="AC22" s="287"/>
      <c r="AD22" s="287"/>
      <c r="AE22" s="287"/>
      <c r="AF22" s="287"/>
      <c r="AG22" s="287"/>
      <c r="AH22" s="287"/>
      <c r="AI22" s="5"/>
      <c r="AJ22" s="33"/>
      <c r="AK22" s="33"/>
      <c r="AL22" s="33"/>
      <c r="AM22" s="33"/>
      <c r="AN22" s="33"/>
      <c r="AO22" s="33"/>
      <c r="AP22" s="33"/>
      <c r="AQ22" s="37">
        <v>6</v>
      </c>
      <c r="AR22" s="21"/>
      <c r="AS22" s="21"/>
      <c r="AT22" s="21"/>
      <c r="AU22" s="21"/>
      <c r="AV22" s="21"/>
      <c r="AW22" s="22">
        <f t="shared" si="25"/>
        <v>20</v>
      </c>
      <c r="AX22" s="35" t="s">
        <v>293</v>
      </c>
      <c r="AY22" s="40">
        <v>6</v>
      </c>
      <c r="AZ22" s="40">
        <v>3</v>
      </c>
      <c r="BA22" s="40">
        <v>4</v>
      </c>
      <c r="BB22" s="40">
        <v>8</v>
      </c>
      <c r="BC22" s="42" t="s">
        <v>292</v>
      </c>
      <c r="BD22" s="39">
        <v>70000</v>
      </c>
      <c r="BE22" s="213" t="s">
        <v>361</v>
      </c>
      <c r="BF22" s="213" t="s">
        <v>11</v>
      </c>
      <c r="BG22" s="213" t="s">
        <v>11</v>
      </c>
      <c r="BH22" s="213" t="s">
        <v>11</v>
      </c>
      <c r="BI22" s="213" t="s">
        <v>11</v>
      </c>
      <c r="BJ22" s="213" t="s">
        <v>11</v>
      </c>
      <c r="BK22" s="213">
        <v>11</v>
      </c>
      <c r="BL22" s="39"/>
      <c r="BM22" s="26">
        <v>21</v>
      </c>
      <c r="BN22" s="27" t="s">
        <v>37</v>
      </c>
      <c r="BO22" s="25">
        <v>70000</v>
      </c>
      <c r="BP22" s="25" t="s">
        <v>140</v>
      </c>
      <c r="BQ22" s="25" t="s">
        <v>388</v>
      </c>
      <c r="BR22" s="25"/>
      <c r="BS22" s="26"/>
      <c r="BT22" s="25"/>
      <c r="BU22" s="141"/>
      <c r="BV22" s="25"/>
      <c r="BW22" s="25"/>
      <c r="BX22" s="25"/>
      <c r="BY22" s="26"/>
      <c r="BZ22" s="29"/>
      <c r="CA22" s="28"/>
      <c r="CB22" s="28"/>
      <c r="CC22" s="28"/>
      <c r="CD22" s="28"/>
      <c r="CE22" s="28"/>
      <c r="CF22" s="29"/>
      <c r="CG22" s="28"/>
      <c r="CH22" s="28"/>
      <c r="CI22" s="28"/>
      <c r="CK22" s="29"/>
      <c r="CL22" s="29"/>
      <c r="CM22" s="29"/>
      <c r="CN22" s="28"/>
      <c r="CO22" s="29"/>
      <c r="CP22" s="29"/>
      <c r="CQ22" s="29"/>
      <c r="CT22" s="29"/>
      <c r="CU22" s="29"/>
      <c r="CV22" s="29"/>
      <c r="CW22" s="28"/>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GF22" s="39"/>
    </row>
    <row r="23" spans="1:188" ht="17.25" customHeight="1" x14ac:dyDescent="0.2">
      <c r="A23" s="4"/>
      <c r="B23" s="218"/>
      <c r="C23" s="312"/>
      <c r="D23" s="313"/>
      <c r="E23" s="317" t="s">
        <v>715</v>
      </c>
      <c r="F23" s="318"/>
      <c r="G23" s="318"/>
      <c r="H23" s="318"/>
      <c r="I23" s="240">
        <f>(Y19+Y25)/1000</f>
        <v>1500</v>
      </c>
      <c r="J23" s="241" t="s">
        <v>493</v>
      </c>
      <c r="K23" s="242"/>
      <c r="L23" s="333" t="s">
        <v>747</v>
      </c>
      <c r="M23" s="333"/>
      <c r="N23" s="333"/>
      <c r="O23" s="333"/>
      <c r="P23" s="333"/>
      <c r="Q23" s="333"/>
      <c r="R23" s="333"/>
      <c r="S23" s="334"/>
      <c r="T23" s="126">
        <v>0</v>
      </c>
      <c r="U23" s="17" t="s">
        <v>11</v>
      </c>
      <c r="V23" s="340">
        <v>10000</v>
      </c>
      <c r="W23" s="340"/>
      <c r="X23" s="18" t="s">
        <v>64</v>
      </c>
      <c r="Y23" s="130">
        <f>T23*10000</f>
        <v>0</v>
      </c>
      <c r="Z23" s="5"/>
      <c r="AA23" s="5"/>
      <c r="AB23" s="159"/>
      <c r="AC23" s="159"/>
      <c r="AD23" s="159"/>
      <c r="AE23" s="159"/>
      <c r="AF23" s="159"/>
      <c r="AG23" s="159"/>
      <c r="AH23" s="159"/>
      <c r="AI23" s="5"/>
      <c r="AJ23" s="33"/>
      <c r="AK23" s="33"/>
      <c r="AL23" s="33"/>
      <c r="AM23" s="33"/>
      <c r="AN23" s="33"/>
      <c r="AO23" s="33"/>
      <c r="AP23" s="33"/>
      <c r="AQ23" s="21">
        <v>0</v>
      </c>
      <c r="AR23" s="21"/>
      <c r="AS23" s="21"/>
      <c r="AT23" s="21"/>
      <c r="AU23" s="21"/>
      <c r="AV23" s="21"/>
      <c r="AW23" s="22">
        <f>IF(AX23="","",AW22+1)</f>
        <v>21</v>
      </c>
      <c r="AX23" s="35" t="s">
        <v>144</v>
      </c>
      <c r="AY23" s="40">
        <v>4</v>
      </c>
      <c r="AZ23" s="40">
        <v>3</v>
      </c>
      <c r="BA23" s="40">
        <v>2</v>
      </c>
      <c r="BB23" s="40">
        <v>9</v>
      </c>
      <c r="BC23" s="42" t="s">
        <v>525</v>
      </c>
      <c r="BD23" s="39">
        <v>70000</v>
      </c>
      <c r="BE23" s="39" t="s">
        <v>228</v>
      </c>
      <c r="BF23" s="39">
        <v>20</v>
      </c>
      <c r="BG23" s="39">
        <v>30</v>
      </c>
      <c r="BH23" s="39">
        <v>30</v>
      </c>
      <c r="BI23" s="39">
        <v>20</v>
      </c>
      <c r="BJ23" s="39" t="s">
        <v>11</v>
      </c>
      <c r="BK23" s="39">
        <v>16</v>
      </c>
      <c r="BL23" s="39"/>
      <c r="BM23" s="26">
        <v>22</v>
      </c>
      <c r="BN23" s="27" t="s">
        <v>580</v>
      </c>
      <c r="BO23" s="25">
        <v>70000</v>
      </c>
      <c r="BP23" s="25"/>
      <c r="BQ23" s="25" t="s">
        <v>387</v>
      </c>
      <c r="BR23" s="25"/>
      <c r="BS23" s="26"/>
      <c r="BT23" s="25"/>
      <c r="BU23" s="141"/>
      <c r="BV23" s="25"/>
      <c r="BW23" s="25"/>
      <c r="BX23" s="25"/>
      <c r="BY23" s="26"/>
      <c r="BZ23" s="29"/>
      <c r="CA23" s="28"/>
      <c r="CB23" s="28"/>
      <c r="CC23" s="28"/>
      <c r="CD23" s="28"/>
      <c r="CE23" s="28"/>
      <c r="CF23" s="29"/>
      <c r="CG23" s="28"/>
      <c r="CH23" s="28"/>
      <c r="CI23" s="28"/>
      <c r="CK23" s="29"/>
      <c r="CL23" s="29"/>
      <c r="CM23" s="29"/>
      <c r="CN23" s="28"/>
      <c r="CO23" s="29"/>
      <c r="CP23" s="29"/>
      <c r="CQ23" s="29"/>
      <c r="CT23" s="29"/>
      <c r="CU23" s="29"/>
      <c r="CV23" s="29"/>
      <c r="CW23" s="28"/>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GF23" s="39"/>
    </row>
    <row r="24" spans="1:188" ht="17.25" customHeight="1" thickBot="1" x14ac:dyDescent="0.25">
      <c r="A24" s="4"/>
      <c r="B24" s="218"/>
      <c r="C24" s="312"/>
      <c r="D24" s="313"/>
      <c r="E24" s="327" t="s">
        <v>716</v>
      </c>
      <c r="F24" s="328"/>
      <c r="G24" s="328"/>
      <c r="H24" s="329"/>
      <c r="I24" s="231">
        <v>400</v>
      </c>
      <c r="J24" s="232" t="s">
        <v>493</v>
      </c>
      <c r="K24" s="233"/>
      <c r="L24" s="344" t="s">
        <v>712</v>
      </c>
      <c r="M24" s="344"/>
      <c r="N24" s="344"/>
      <c r="O24" s="344"/>
      <c r="P24" s="344"/>
      <c r="Q24" s="344"/>
      <c r="R24" s="344"/>
      <c r="S24" s="344"/>
      <c r="T24" s="215">
        <v>1</v>
      </c>
      <c r="U24" s="17" t="str">
        <f>IF(I21="Undead","",(IF(I21="Necromantic","",(IF(I21="Khemri","",(IF(I21="Nurgle","","x")))))))</f>
        <v>x</v>
      </c>
      <c r="V24" s="340">
        <f>IF(I21="Undead",-500,(IF(I21="Necromantic",-500,(IF(I21="Khemri",-500,(IF(I21="Nurgle",-500,50000)))))))</f>
        <v>50000</v>
      </c>
      <c r="W24" s="340"/>
      <c r="X24" s="18" t="str">
        <f>IF(I21="Undead","",(IF(I21="Necromantic","",(IF(I21="Khemri","",(IF(I21="Nurgle",""," gp")))))))</f>
        <v xml:space="preserve"> gp</v>
      </c>
      <c r="Y24" s="131">
        <f>IF(I21="Undead","0,0",(IF(I21="Necromantic","0,0",IF(I21="Khemri","0,0",IF(I21="Nurgle","0,0",IF(T24&gt;0,50000,0))))))</f>
        <v>50000</v>
      </c>
      <c r="Z24" s="5"/>
      <c r="AA24" s="5"/>
      <c r="AB24" s="159"/>
      <c r="AC24" s="159"/>
      <c r="AD24" s="159"/>
      <c r="AE24" s="159"/>
      <c r="AF24" s="159"/>
      <c r="AG24" s="159"/>
      <c r="AH24" s="159"/>
      <c r="AI24" s="5"/>
      <c r="AJ24" s="33"/>
      <c r="AK24" s="33"/>
      <c r="AL24" s="33"/>
      <c r="AM24" s="33"/>
      <c r="AN24" s="33"/>
      <c r="AO24" s="33"/>
      <c r="AP24" s="33"/>
      <c r="AQ24" s="37">
        <f>FLOOR(I24,10)</f>
        <v>400</v>
      </c>
      <c r="AR24" s="21"/>
      <c r="AS24" s="21"/>
      <c r="AT24" s="21"/>
      <c r="AU24" s="21"/>
      <c r="AV24" s="21"/>
      <c r="AW24" s="22">
        <f t="shared" si="25"/>
        <v>22</v>
      </c>
      <c r="AX24" s="35" t="s">
        <v>58</v>
      </c>
      <c r="AY24" s="40">
        <v>6</v>
      </c>
      <c r="AZ24" s="40">
        <v>3</v>
      </c>
      <c r="BA24" s="40">
        <v>3</v>
      </c>
      <c r="BB24" s="40">
        <v>8</v>
      </c>
      <c r="BC24" s="42" t="s">
        <v>524</v>
      </c>
      <c r="BD24" s="39">
        <v>80000</v>
      </c>
      <c r="BE24" s="39" t="s">
        <v>229</v>
      </c>
      <c r="BF24" s="39">
        <v>20</v>
      </c>
      <c r="BG24" s="39">
        <v>30</v>
      </c>
      <c r="BH24" s="39">
        <v>20</v>
      </c>
      <c r="BI24" s="39">
        <v>30</v>
      </c>
      <c r="BJ24" s="39" t="s">
        <v>11</v>
      </c>
      <c r="BK24" s="39">
        <v>2</v>
      </c>
      <c r="BL24" s="39"/>
      <c r="BM24" s="26">
        <v>23</v>
      </c>
      <c r="BN24" s="27" t="s">
        <v>110</v>
      </c>
      <c r="BO24" s="25">
        <v>70000</v>
      </c>
      <c r="BP24" s="25" t="s">
        <v>113</v>
      </c>
      <c r="BQ24" s="25" t="s">
        <v>387</v>
      </c>
      <c r="BR24" s="25"/>
      <c r="BS24" s="26"/>
      <c r="BT24" s="25"/>
      <c r="BU24" s="141"/>
      <c r="BV24" s="25"/>
      <c r="BW24" s="25"/>
      <c r="BX24" s="25"/>
      <c r="BY24" s="26"/>
      <c r="BZ24" s="29"/>
      <c r="CA24" s="28"/>
      <c r="CB24" s="28"/>
      <c r="CC24" s="28"/>
      <c r="CD24" s="28"/>
      <c r="CE24" s="28"/>
      <c r="CF24" s="29"/>
      <c r="CG24" s="28"/>
      <c r="CH24" s="28"/>
      <c r="CI24" s="28"/>
      <c r="CK24" s="29"/>
      <c r="CL24" s="29"/>
      <c r="CM24" s="29"/>
      <c r="CN24" s="28"/>
      <c r="CO24" s="29"/>
      <c r="CP24" s="29"/>
      <c r="CQ24" s="29"/>
      <c r="CT24" s="29"/>
      <c r="CU24" s="29"/>
      <c r="CV24" s="29"/>
      <c r="CW24" s="28"/>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GF24" s="39"/>
    </row>
    <row r="25" spans="1:188" ht="17.25" customHeight="1" thickBot="1" x14ac:dyDescent="0.25">
      <c r="A25" s="4"/>
      <c r="B25" s="219"/>
      <c r="C25" s="314"/>
      <c r="D25" s="315"/>
      <c r="E25" s="66" t="s">
        <v>764</v>
      </c>
      <c r="F25" s="14"/>
      <c r="G25" s="14"/>
      <c r="H25" s="14"/>
      <c r="I25" s="144" t="s">
        <v>703</v>
      </c>
      <c r="J25" s="307" t="s">
        <v>704</v>
      </c>
      <c r="K25" s="14"/>
      <c r="L25" s="339"/>
      <c r="M25" s="339"/>
      <c r="N25" s="339"/>
      <c r="O25" s="339"/>
      <c r="P25" s="339"/>
      <c r="Q25" s="339"/>
      <c r="R25" s="339"/>
      <c r="S25" s="339"/>
      <c r="T25" s="89"/>
      <c r="U25" s="114"/>
      <c r="V25" s="88"/>
      <c r="W25" s="67"/>
      <c r="X25" s="115" t="s">
        <v>727</v>
      </c>
      <c r="Y25" s="127">
        <f>SUM(Y20:Y24)</f>
        <v>310000</v>
      </c>
      <c r="Z25" s="5"/>
      <c r="AA25" s="5"/>
      <c r="AB25" s="159"/>
      <c r="AC25" s="159"/>
      <c r="AD25" s="159"/>
      <c r="AE25" s="159"/>
      <c r="AF25" s="159"/>
      <c r="AG25" s="159"/>
      <c r="AH25" s="159"/>
      <c r="AI25" s="5"/>
      <c r="AJ25" s="33"/>
      <c r="AK25" s="33"/>
      <c r="AL25" s="33"/>
      <c r="AM25" s="33"/>
      <c r="AN25" s="33"/>
      <c r="AO25" s="33"/>
      <c r="AP25" s="33"/>
      <c r="AQ25" s="21"/>
      <c r="AR25" s="21"/>
      <c r="AS25" s="21"/>
      <c r="AT25" s="21"/>
      <c r="AU25" s="21"/>
      <c r="AV25" s="21"/>
      <c r="AW25" s="22">
        <f t="shared" si="25"/>
        <v>23</v>
      </c>
      <c r="AX25" s="35" t="s">
        <v>59</v>
      </c>
      <c r="AY25" s="40">
        <v>5</v>
      </c>
      <c r="AZ25" s="40">
        <v>3</v>
      </c>
      <c r="BA25" s="40">
        <v>3</v>
      </c>
      <c r="BB25" s="40">
        <v>9</v>
      </c>
      <c r="BC25" s="42" t="s">
        <v>527</v>
      </c>
      <c r="BD25" s="39">
        <v>80000</v>
      </c>
      <c r="BE25" s="39" t="s">
        <v>230</v>
      </c>
      <c r="BF25" s="39">
        <v>20</v>
      </c>
      <c r="BG25" s="39">
        <v>30</v>
      </c>
      <c r="BH25" s="39">
        <v>30</v>
      </c>
      <c r="BI25" s="39">
        <v>20</v>
      </c>
      <c r="BJ25" s="39" t="s">
        <v>11</v>
      </c>
      <c r="BK25" s="39">
        <v>2</v>
      </c>
      <c r="BL25" s="39"/>
      <c r="BM25" s="26">
        <v>24</v>
      </c>
      <c r="BN25" s="27" t="s">
        <v>39</v>
      </c>
      <c r="BO25" s="25">
        <v>50000</v>
      </c>
      <c r="BP25" s="25" t="s">
        <v>72</v>
      </c>
      <c r="BQ25" s="25" t="s">
        <v>387</v>
      </c>
      <c r="BR25" s="25"/>
      <c r="BS25" s="26"/>
      <c r="BT25" s="25"/>
      <c r="BU25" s="141"/>
      <c r="BV25" s="25"/>
      <c r="BW25" s="25"/>
      <c r="BX25" s="25"/>
      <c r="BY25" s="26"/>
      <c r="BZ25" s="29"/>
      <c r="CA25" s="28"/>
      <c r="CB25" s="28"/>
      <c r="CC25" s="28"/>
      <c r="CD25" s="28"/>
      <c r="CE25" s="28"/>
      <c r="CF25" s="29"/>
      <c r="CG25" s="28"/>
      <c r="CH25" s="28"/>
      <c r="CI25" s="28"/>
      <c r="CK25" s="29"/>
      <c r="CL25" s="29"/>
      <c r="CM25" s="29"/>
      <c r="CN25" s="28"/>
      <c r="CO25" s="29"/>
      <c r="CP25" s="29"/>
      <c r="CQ25" s="29"/>
      <c r="CT25" s="29"/>
      <c r="CU25" s="29"/>
      <c r="CV25" s="29"/>
      <c r="CW25" s="28"/>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GF25" s="39"/>
    </row>
    <row r="26" spans="1:188" ht="9.75" customHeight="1" x14ac:dyDescent="0.2">
      <c r="A26" s="4"/>
      <c r="B26" s="159"/>
      <c r="C26" s="236"/>
      <c r="D26" s="236"/>
      <c r="E26" s="234"/>
      <c r="F26" s="234"/>
      <c r="G26" s="234"/>
      <c r="H26" s="234"/>
      <c r="I26" s="220"/>
      <c r="J26" s="221"/>
      <c r="K26" s="222"/>
      <c r="L26" s="223"/>
      <c r="M26" s="223"/>
      <c r="N26" s="223"/>
      <c r="O26" s="223"/>
      <c r="P26" s="223"/>
      <c r="Q26" s="223"/>
      <c r="R26" s="223"/>
      <c r="S26" s="223"/>
      <c r="T26" s="224"/>
      <c r="U26" s="225"/>
      <c r="V26" s="226"/>
      <c r="W26" s="227"/>
      <c r="X26" s="228"/>
      <c r="Y26" s="229"/>
      <c r="Z26" s="5"/>
      <c r="AA26" s="5"/>
      <c r="AB26" s="159"/>
      <c r="AC26" s="159"/>
      <c r="AD26" s="159"/>
      <c r="AE26" s="159"/>
      <c r="AF26" s="159"/>
      <c r="AG26" s="159"/>
      <c r="AH26" s="159"/>
      <c r="AI26" s="5"/>
      <c r="AJ26" s="33"/>
      <c r="AK26" s="33"/>
      <c r="AL26" s="33"/>
      <c r="AM26" s="33"/>
      <c r="AN26" s="33"/>
      <c r="AO26" s="33"/>
      <c r="AP26" s="33"/>
      <c r="AQ26" s="21"/>
      <c r="AR26" s="21"/>
      <c r="AS26" s="21"/>
      <c r="AT26" s="21"/>
      <c r="AU26" s="21"/>
      <c r="AV26" s="21"/>
      <c r="AW26" s="22">
        <f t="shared" si="25"/>
        <v>24</v>
      </c>
      <c r="AX26" s="35" t="s">
        <v>60</v>
      </c>
      <c r="AY26" s="40">
        <v>5</v>
      </c>
      <c r="AZ26" s="40">
        <v>3</v>
      </c>
      <c r="BA26" s="40">
        <v>2</v>
      </c>
      <c r="BB26" s="40">
        <v>8</v>
      </c>
      <c r="BC26" s="42" t="s">
        <v>528</v>
      </c>
      <c r="BD26" s="39">
        <v>90000</v>
      </c>
      <c r="BE26" s="39" t="s">
        <v>231</v>
      </c>
      <c r="BF26" s="39">
        <v>20</v>
      </c>
      <c r="BG26" s="39">
        <v>30</v>
      </c>
      <c r="BH26" s="39">
        <v>30</v>
      </c>
      <c r="BI26" s="39">
        <v>20</v>
      </c>
      <c r="BJ26" s="39" t="s">
        <v>11</v>
      </c>
      <c r="BK26" s="39">
        <v>2</v>
      </c>
      <c r="BL26" s="39"/>
      <c r="BM26" s="26"/>
      <c r="BR26" s="25"/>
      <c r="BS26" s="26"/>
      <c r="BT26" s="25"/>
      <c r="BU26" s="141"/>
      <c r="BV26" s="25"/>
      <c r="BW26" s="25"/>
      <c r="BX26" s="25"/>
      <c r="BY26" s="26"/>
      <c r="BZ26" s="29"/>
      <c r="CA26" s="28"/>
      <c r="CB26" s="28"/>
      <c r="CC26" s="28"/>
      <c r="CD26" s="28"/>
      <c r="CE26" s="28"/>
      <c r="CF26" s="29"/>
      <c r="CG26" s="28"/>
      <c r="CH26" s="28"/>
      <c r="CI26" s="28"/>
      <c r="CK26" s="29"/>
      <c r="CL26" s="29"/>
      <c r="CM26" s="29"/>
      <c r="CN26" s="28"/>
      <c r="CO26" s="29"/>
      <c r="CP26" s="29"/>
      <c r="CQ26" s="29"/>
      <c r="CT26" s="29"/>
      <c r="CU26" s="29"/>
      <c r="CV26" s="29"/>
      <c r="CW26" s="28"/>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GF26" s="39"/>
    </row>
    <row r="27" spans="1:188" ht="17.25" hidden="1" customHeight="1" x14ac:dyDescent="0.2">
      <c r="A27" s="4"/>
      <c r="B27" s="159"/>
      <c r="C27" s="236"/>
      <c r="D27" s="236"/>
      <c r="E27" s="235"/>
      <c r="F27" s="235"/>
      <c r="G27" s="235"/>
      <c r="H27" s="235"/>
      <c r="I27" s="235"/>
      <c r="J27" s="235"/>
      <c r="K27" s="235"/>
      <c r="L27" s="5"/>
      <c r="M27" s="159"/>
      <c r="N27" s="159"/>
      <c r="O27" s="159"/>
      <c r="P27" s="159"/>
      <c r="Q27" s="159"/>
      <c r="R27" s="159"/>
      <c r="S27" s="159"/>
      <c r="T27" s="159"/>
      <c r="U27" s="159"/>
      <c r="V27" s="159"/>
      <c r="W27" s="159"/>
      <c r="X27" s="159"/>
      <c r="Y27" s="230"/>
      <c r="Z27" s="20"/>
      <c r="AA27" s="20"/>
      <c r="AB27" s="159"/>
      <c r="AC27" s="159"/>
      <c r="AD27" s="159"/>
      <c r="AE27" s="159"/>
      <c r="AF27" s="159"/>
      <c r="AG27" s="159"/>
      <c r="AH27" s="159"/>
      <c r="AI27" s="5"/>
      <c r="AJ27" s="33"/>
      <c r="AK27" s="33"/>
      <c r="AL27" s="33"/>
      <c r="AM27" s="33"/>
      <c r="AN27" s="33"/>
      <c r="AO27" s="33"/>
      <c r="AP27" s="33"/>
      <c r="AQ27" s="21"/>
      <c r="AR27" s="21"/>
      <c r="AS27" s="21"/>
      <c r="AT27" s="21"/>
      <c r="AU27" s="21"/>
      <c r="AV27" s="21"/>
      <c r="AW27" s="22">
        <f t="shared" si="25"/>
        <v>25</v>
      </c>
      <c r="AX27" s="35" t="s">
        <v>216</v>
      </c>
      <c r="AY27" s="40">
        <v>4</v>
      </c>
      <c r="AZ27" s="40">
        <v>7</v>
      </c>
      <c r="BA27" s="40">
        <v>1</v>
      </c>
      <c r="BB27" s="40">
        <v>10</v>
      </c>
      <c r="BC27" s="42" t="s">
        <v>684</v>
      </c>
      <c r="BD27" s="39">
        <v>160000</v>
      </c>
      <c r="BE27" s="39" t="s">
        <v>232</v>
      </c>
      <c r="BF27" s="39">
        <v>30</v>
      </c>
      <c r="BG27" s="39">
        <v>30</v>
      </c>
      <c r="BH27" s="39">
        <v>30</v>
      </c>
      <c r="BI27" s="39">
        <v>20</v>
      </c>
      <c r="BJ27" s="39" t="s">
        <v>11</v>
      </c>
      <c r="BK27" s="39">
        <v>1</v>
      </c>
      <c r="BL27" s="213"/>
      <c r="BM27" s="26"/>
      <c r="BN27" s="27"/>
      <c r="BO27" s="25"/>
      <c r="BP27" s="25"/>
      <c r="BQ27" s="25"/>
      <c r="BR27" s="25"/>
      <c r="BS27" s="26"/>
      <c r="BT27" s="25"/>
      <c r="BU27" s="141"/>
      <c r="BV27" s="25"/>
      <c r="BW27" s="25"/>
      <c r="BX27" s="25"/>
      <c r="BY27" s="26"/>
      <c r="BZ27" s="29"/>
      <c r="CA27" s="28"/>
      <c r="CB27" s="28"/>
      <c r="CC27" s="28"/>
      <c r="CD27" s="28"/>
      <c r="CE27" s="28"/>
      <c r="CF27" s="29"/>
      <c r="CG27" s="28"/>
      <c r="CH27" s="28"/>
      <c r="CI27" s="28"/>
      <c r="CK27" s="29"/>
      <c r="CL27" s="29"/>
      <c r="CM27" s="29"/>
      <c r="CN27" s="28"/>
      <c r="CO27" s="29"/>
      <c r="CP27" s="29"/>
      <c r="CQ27" s="29"/>
      <c r="CT27" s="29"/>
      <c r="CU27" s="29"/>
      <c r="CV27" s="29"/>
      <c r="CW27" s="28"/>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GF27" s="213"/>
    </row>
    <row r="28" spans="1:188" ht="8.25" hidden="1" customHeight="1" x14ac:dyDescent="0.2">
      <c r="A28" s="4"/>
      <c r="B28" s="5"/>
      <c r="C28" s="5"/>
      <c r="D28" s="6"/>
      <c r="E28" s="5"/>
      <c r="F28" s="5"/>
      <c r="G28" s="5"/>
      <c r="H28" s="5"/>
      <c r="I28" s="5"/>
      <c r="J28" s="5"/>
      <c r="K28" s="5"/>
      <c r="L28" s="5"/>
      <c r="M28" s="5"/>
      <c r="N28" s="7"/>
      <c r="O28" s="7"/>
      <c r="P28" s="7"/>
      <c r="Q28" s="7"/>
      <c r="R28" s="5"/>
      <c r="S28" s="5"/>
      <c r="T28" s="5"/>
      <c r="U28" s="5"/>
      <c r="V28" s="5"/>
      <c r="W28" s="5"/>
      <c r="X28" s="5"/>
      <c r="Y28" s="20"/>
      <c r="Z28" s="20"/>
      <c r="AA28" s="20"/>
      <c r="AB28" s="159"/>
      <c r="AC28" s="159"/>
      <c r="AD28" s="159"/>
      <c r="AE28" s="159"/>
      <c r="AF28" s="159"/>
      <c r="AG28" s="159"/>
      <c r="AH28" s="159"/>
      <c r="AI28" s="5"/>
      <c r="AJ28" s="33"/>
      <c r="AK28" s="33"/>
      <c r="AL28" s="33"/>
      <c r="AM28" s="33"/>
      <c r="AN28" s="33"/>
      <c r="AO28" s="33"/>
      <c r="AP28" s="33"/>
      <c r="AQ28" s="21"/>
      <c r="AR28" s="21"/>
      <c r="AS28" s="21"/>
      <c r="AT28" s="21"/>
      <c r="AU28" s="21"/>
      <c r="AV28" s="21"/>
      <c r="AW28" s="22">
        <f t="shared" ref="AW28:AW91" si="26">IF(AX28="","",AW27+1)</f>
        <v>26</v>
      </c>
      <c r="AX28" s="35" t="s">
        <v>294</v>
      </c>
      <c r="AY28" s="40">
        <v>4</v>
      </c>
      <c r="AZ28" s="40">
        <v>3</v>
      </c>
      <c r="BA28" s="40">
        <v>2</v>
      </c>
      <c r="BB28" s="40">
        <v>9</v>
      </c>
      <c r="BC28" s="42" t="s">
        <v>295</v>
      </c>
      <c r="BD28" s="39">
        <v>70000</v>
      </c>
      <c r="BE28" s="213" t="s">
        <v>362</v>
      </c>
      <c r="BF28" s="213" t="s">
        <v>11</v>
      </c>
      <c r="BG28" s="213" t="s">
        <v>11</v>
      </c>
      <c r="BH28" s="213" t="s">
        <v>11</v>
      </c>
      <c r="BI28" s="213" t="s">
        <v>11</v>
      </c>
      <c r="BJ28" s="213" t="s">
        <v>11</v>
      </c>
      <c r="BK28" s="213">
        <v>11</v>
      </c>
      <c r="BL28" s="39"/>
      <c r="BM28" s="26"/>
      <c r="BN28" s="27"/>
      <c r="BO28" s="25"/>
      <c r="BP28" s="25"/>
      <c r="BQ28" s="25"/>
      <c r="BR28" s="25"/>
      <c r="BS28" s="26"/>
      <c r="BT28" s="25"/>
      <c r="BU28" s="141"/>
      <c r="BV28" s="25"/>
      <c r="BW28" s="25"/>
      <c r="BX28" s="25"/>
      <c r="BY28" s="26"/>
      <c r="BZ28" s="29"/>
      <c r="CA28" s="28"/>
      <c r="CB28" s="28"/>
      <c r="CC28" s="28"/>
      <c r="CD28" s="28"/>
      <c r="CE28" s="28"/>
      <c r="CF28" s="29"/>
      <c r="CG28" s="28"/>
      <c r="CH28" s="28"/>
      <c r="CI28" s="28"/>
      <c r="CK28" s="29"/>
      <c r="CL28" s="29"/>
      <c r="CM28" s="29"/>
      <c r="CN28" s="28"/>
      <c r="CO28" s="29"/>
      <c r="CP28" s="29"/>
      <c r="CQ28" s="29"/>
      <c r="CT28" s="29"/>
      <c r="CU28" s="29"/>
      <c r="CV28" s="29"/>
      <c r="CW28" s="28"/>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GF28" s="39"/>
    </row>
    <row r="29" spans="1:188" ht="18" hidden="1" customHeight="1" x14ac:dyDescent="0.2">
      <c r="A29" s="4"/>
      <c r="B29" s="5"/>
      <c r="C29" s="5"/>
      <c r="D29" s="6"/>
      <c r="E29" s="5"/>
      <c r="F29" s="5"/>
      <c r="G29" s="5"/>
      <c r="H29" s="5"/>
      <c r="I29" s="5"/>
      <c r="J29" s="5"/>
      <c r="K29" s="5"/>
      <c r="L29" s="5"/>
      <c r="M29" s="5"/>
      <c r="N29" s="7"/>
      <c r="O29" s="7"/>
      <c r="P29" s="7"/>
      <c r="Q29" s="7"/>
      <c r="R29" s="5"/>
      <c r="S29" s="5"/>
      <c r="T29" s="5"/>
      <c r="U29" s="5"/>
      <c r="V29" s="5"/>
      <c r="W29" s="5"/>
      <c r="X29" s="5"/>
      <c r="Y29" s="20"/>
      <c r="Z29" s="20"/>
      <c r="AA29" s="20"/>
      <c r="AB29" s="159"/>
      <c r="AC29" s="159"/>
      <c r="AD29" s="159"/>
      <c r="AE29" s="159"/>
      <c r="AF29" s="159"/>
      <c r="AG29" s="159"/>
      <c r="AH29" s="159"/>
      <c r="AI29" s="5"/>
      <c r="AJ29" s="33"/>
      <c r="AK29" s="33"/>
      <c r="AL29" s="33"/>
      <c r="AM29" s="33"/>
      <c r="AN29" s="33"/>
      <c r="AO29" s="33"/>
      <c r="AP29" s="33"/>
      <c r="AQ29" s="21"/>
      <c r="AR29" s="21"/>
      <c r="AS29" s="21"/>
      <c r="AT29" s="21"/>
      <c r="AU29" s="21"/>
      <c r="AV29" s="21"/>
      <c r="AW29" s="22">
        <f t="shared" si="26"/>
        <v>27</v>
      </c>
      <c r="AX29" s="23" t="s">
        <v>99</v>
      </c>
      <c r="AY29" s="24">
        <v>6</v>
      </c>
      <c r="AZ29" s="24">
        <v>3</v>
      </c>
      <c r="BA29" s="24">
        <v>4</v>
      </c>
      <c r="BB29" s="24">
        <v>7</v>
      </c>
      <c r="BC29" s="41"/>
      <c r="BD29" s="25">
        <v>60000</v>
      </c>
      <c r="BE29" s="39" t="s">
        <v>233</v>
      </c>
      <c r="BF29" s="39">
        <v>20</v>
      </c>
      <c r="BG29" s="39">
        <v>20</v>
      </c>
      <c r="BH29" s="39">
        <v>30</v>
      </c>
      <c r="BI29" s="39">
        <v>30</v>
      </c>
      <c r="BJ29" s="39" t="s">
        <v>11</v>
      </c>
      <c r="BK29" s="39">
        <v>16</v>
      </c>
      <c r="BL29" s="39"/>
      <c r="BM29" s="26"/>
      <c r="BN29" s="27"/>
      <c r="BO29" s="25"/>
      <c r="BP29" s="25"/>
      <c r="BQ29" s="25"/>
      <c r="BR29" s="25"/>
      <c r="BS29" s="26"/>
      <c r="BT29" s="25"/>
      <c r="BU29" s="141"/>
      <c r="BV29" s="25"/>
      <c r="BW29" s="25"/>
      <c r="BX29" s="25"/>
      <c r="BY29" s="26"/>
      <c r="BZ29" s="29"/>
      <c r="CA29" s="28"/>
      <c r="CB29" s="28"/>
      <c r="CC29" s="28"/>
      <c r="CD29" s="28"/>
      <c r="CE29" s="28"/>
      <c r="CF29" s="29"/>
      <c r="CG29" s="28"/>
      <c r="CH29" s="28"/>
      <c r="CI29" s="28"/>
      <c r="CK29" s="29"/>
      <c r="CL29" s="29"/>
      <c r="CM29" s="29"/>
      <c r="CN29" s="28"/>
      <c r="CO29" s="29"/>
      <c r="CP29" s="29"/>
      <c r="CQ29" s="29"/>
      <c r="CR29" s="29"/>
      <c r="CS29" s="29"/>
      <c r="CT29" s="29"/>
      <c r="CU29" s="29"/>
      <c r="CV29" s="29"/>
      <c r="CW29" s="28"/>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GF29" s="39"/>
    </row>
    <row r="30" spans="1:188" ht="18" hidden="1" customHeight="1" x14ac:dyDescent="0.2">
      <c r="A30" s="4"/>
      <c r="B30" s="5"/>
      <c r="C30" s="5"/>
      <c r="D30" s="6"/>
      <c r="E30" s="5"/>
      <c r="F30" s="5"/>
      <c r="G30" s="5"/>
      <c r="H30" s="5"/>
      <c r="I30" s="5"/>
      <c r="J30" s="5"/>
      <c r="K30" s="5"/>
      <c r="L30" s="5"/>
      <c r="M30" s="5"/>
      <c r="N30" s="7"/>
      <c r="O30" s="7"/>
      <c r="P30" s="7"/>
      <c r="Q30" s="7"/>
      <c r="R30" s="5"/>
      <c r="S30" s="5"/>
      <c r="T30" s="5"/>
      <c r="U30" s="5"/>
      <c r="V30" s="5"/>
      <c r="W30" s="5"/>
      <c r="X30" s="5"/>
      <c r="Y30" s="20"/>
      <c r="Z30" s="20"/>
      <c r="AA30" s="20"/>
      <c r="AB30" s="159"/>
      <c r="AC30" s="159"/>
      <c r="AD30" s="159"/>
      <c r="AE30" s="159"/>
      <c r="AF30" s="159"/>
      <c r="AG30" s="159"/>
      <c r="AH30" s="159"/>
      <c r="AI30" s="5"/>
      <c r="AJ30" s="33"/>
      <c r="AK30" s="33"/>
      <c r="AL30" s="33"/>
      <c r="AM30" s="33"/>
      <c r="AN30" s="33"/>
      <c r="AO30" s="33"/>
      <c r="AP30" s="33"/>
      <c r="AQ30" s="21"/>
      <c r="AR30" s="21"/>
      <c r="AS30" s="21"/>
      <c r="AT30" s="21"/>
      <c r="AU30" s="21"/>
      <c r="AV30" s="21"/>
      <c r="AW30" s="22">
        <f t="shared" si="26"/>
        <v>28</v>
      </c>
      <c r="AX30" s="23" t="s">
        <v>95</v>
      </c>
      <c r="AY30" s="24">
        <v>6</v>
      </c>
      <c r="AZ30" s="24">
        <v>3</v>
      </c>
      <c r="BA30" s="24">
        <v>4</v>
      </c>
      <c r="BB30" s="24">
        <v>7</v>
      </c>
      <c r="BC30" s="41" t="s">
        <v>100</v>
      </c>
      <c r="BD30" s="25">
        <v>70000</v>
      </c>
      <c r="BE30" s="39" t="s">
        <v>234</v>
      </c>
      <c r="BF30" s="39">
        <v>20</v>
      </c>
      <c r="BG30" s="39">
        <v>20</v>
      </c>
      <c r="BH30" s="39">
        <v>20</v>
      </c>
      <c r="BI30" s="39">
        <v>30</v>
      </c>
      <c r="BJ30" s="39" t="s">
        <v>11</v>
      </c>
      <c r="BK30" s="39">
        <v>2</v>
      </c>
      <c r="BL30" s="39"/>
      <c r="BM30" s="26"/>
      <c r="BN30" s="27"/>
      <c r="BO30" s="25"/>
      <c r="BP30" s="25"/>
      <c r="BQ30" s="25"/>
      <c r="BR30" s="25"/>
      <c r="BS30" s="26"/>
      <c r="BT30" s="25"/>
      <c r="BU30" s="141"/>
      <c r="BV30" s="25"/>
      <c r="BW30" s="25"/>
      <c r="BX30" s="25"/>
      <c r="BY30" s="26"/>
      <c r="BZ30" s="29"/>
      <c r="CA30" s="28"/>
      <c r="CB30" s="28"/>
      <c r="CC30" s="28"/>
      <c r="CD30" s="28"/>
      <c r="CE30" s="28"/>
      <c r="CF30" s="29"/>
      <c r="CG30" s="28"/>
      <c r="CH30" s="28"/>
      <c r="CI30" s="28"/>
      <c r="CK30" s="29"/>
      <c r="CL30" s="29"/>
      <c r="CM30" s="29"/>
      <c r="CN30" s="28"/>
      <c r="CO30" s="29"/>
      <c r="CP30" s="29"/>
      <c r="CQ30" s="29"/>
      <c r="CR30" s="29"/>
      <c r="CS30" s="29"/>
      <c r="CT30" s="29"/>
      <c r="CU30" s="29"/>
      <c r="CV30" s="29"/>
      <c r="CW30" s="28"/>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GF30" s="39"/>
    </row>
    <row r="31" spans="1:188" ht="18" hidden="1" customHeight="1" x14ac:dyDescent="0.2">
      <c r="A31" s="4"/>
      <c r="B31" s="5"/>
      <c r="C31" s="5"/>
      <c r="D31" s="6"/>
      <c r="E31" s="5"/>
      <c r="F31" s="5"/>
      <c r="G31" s="5"/>
      <c r="H31" s="5"/>
      <c r="I31" s="5"/>
      <c r="J31" s="5"/>
      <c r="K31" s="5"/>
      <c r="L31" s="5"/>
      <c r="M31" s="5"/>
      <c r="N31" s="7"/>
      <c r="O31" s="7"/>
      <c r="P31" s="7"/>
      <c r="Q31" s="7"/>
      <c r="R31" s="5"/>
      <c r="S31" s="5"/>
      <c r="T31" s="5"/>
      <c r="U31" s="5"/>
      <c r="V31" s="5"/>
      <c r="W31" s="5"/>
      <c r="X31" s="5"/>
      <c r="Y31" s="20"/>
      <c r="Z31" s="20"/>
      <c r="AA31" s="20"/>
      <c r="AB31" s="159"/>
      <c r="AC31" s="159"/>
      <c r="AD31" s="159"/>
      <c r="AE31" s="159"/>
      <c r="AF31" s="159"/>
      <c r="AG31" s="159"/>
      <c r="AH31" s="159"/>
      <c r="AI31" s="5"/>
      <c r="AJ31" s="33"/>
      <c r="AK31" s="33"/>
      <c r="AL31" s="33"/>
      <c r="AM31" s="33"/>
      <c r="AN31" s="33"/>
      <c r="AO31" s="33"/>
      <c r="AP31" s="33"/>
      <c r="AQ31" s="21"/>
      <c r="AR31" s="21"/>
      <c r="AS31" s="21"/>
      <c r="AT31" s="21"/>
      <c r="AU31" s="21"/>
      <c r="AV31" s="21"/>
      <c r="AW31" s="22">
        <f t="shared" si="26"/>
        <v>29</v>
      </c>
      <c r="AX31" s="35" t="s">
        <v>96</v>
      </c>
      <c r="AY31" s="40">
        <v>8</v>
      </c>
      <c r="AZ31" s="40">
        <v>3</v>
      </c>
      <c r="BA31" s="40">
        <v>4</v>
      </c>
      <c r="BB31" s="40">
        <v>7</v>
      </c>
      <c r="BC31" s="42" t="s">
        <v>523</v>
      </c>
      <c r="BD31" s="39">
        <v>100000</v>
      </c>
      <c r="BE31" s="39" t="s">
        <v>235</v>
      </c>
      <c r="BF31" s="39">
        <v>20</v>
      </c>
      <c r="BG31" s="39">
        <v>20</v>
      </c>
      <c r="BH31" s="39">
        <v>30</v>
      </c>
      <c r="BI31" s="39">
        <v>30</v>
      </c>
      <c r="BJ31" s="39" t="s">
        <v>11</v>
      </c>
      <c r="BK31" s="39">
        <v>4</v>
      </c>
      <c r="BL31" s="39"/>
      <c r="BM31" s="26"/>
      <c r="BN31" s="27"/>
      <c r="BO31" s="25"/>
      <c r="BP31" s="25"/>
      <c r="BQ31" s="25"/>
      <c r="BR31" s="25"/>
      <c r="BS31" s="26"/>
      <c r="BT31" s="25"/>
      <c r="BU31" s="141"/>
      <c r="BV31" s="25"/>
      <c r="BW31" s="25"/>
      <c r="BX31" s="25"/>
      <c r="BY31" s="26"/>
      <c r="BZ31" s="29"/>
      <c r="CA31" s="28"/>
      <c r="CB31" s="28"/>
      <c r="CC31" s="28"/>
      <c r="CD31" s="28"/>
      <c r="CE31" s="28"/>
      <c r="CF31" s="29"/>
      <c r="CG31" s="28"/>
      <c r="CH31" s="28"/>
      <c r="CI31" s="28"/>
      <c r="CK31" s="29"/>
      <c r="CL31" s="29"/>
      <c r="CM31" s="29"/>
      <c r="CN31" s="28"/>
      <c r="CO31" s="29"/>
      <c r="CP31" s="29"/>
      <c r="CQ31" s="29"/>
      <c r="CR31" s="29"/>
      <c r="CS31" s="29"/>
      <c r="CT31" s="29"/>
      <c r="CU31" s="29"/>
      <c r="CV31" s="29"/>
      <c r="CW31" s="28"/>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GF31" s="39"/>
    </row>
    <row r="32" spans="1:188" ht="18" hidden="1" customHeight="1" x14ac:dyDescent="0.2">
      <c r="A32" s="48"/>
      <c r="B32" s="20"/>
      <c r="C32" s="20"/>
      <c r="D32" s="49"/>
      <c r="E32" s="20"/>
      <c r="F32" s="20"/>
      <c r="G32" s="20"/>
      <c r="H32" s="20"/>
      <c r="I32" s="20"/>
      <c r="J32" s="20"/>
      <c r="K32" s="20"/>
      <c r="L32" s="20"/>
      <c r="M32" s="20"/>
      <c r="N32" s="34"/>
      <c r="O32" s="34"/>
      <c r="P32" s="34"/>
      <c r="Q32" s="34"/>
      <c r="R32" s="20"/>
      <c r="S32" s="20"/>
      <c r="T32" s="20"/>
      <c r="U32" s="20"/>
      <c r="V32" s="20"/>
      <c r="W32" s="20"/>
      <c r="X32" s="20"/>
      <c r="Y32" s="20"/>
      <c r="Z32" s="20"/>
      <c r="AA32" s="20"/>
      <c r="AB32" s="159"/>
      <c r="AC32" s="159"/>
      <c r="AD32" s="159"/>
      <c r="AE32" s="159"/>
      <c r="AF32" s="159"/>
      <c r="AG32" s="159"/>
      <c r="AH32" s="159"/>
      <c r="AI32" s="5"/>
      <c r="AJ32" s="33"/>
      <c r="AK32" s="33"/>
      <c r="AL32" s="33"/>
      <c r="AM32" s="33"/>
      <c r="AN32" s="33"/>
      <c r="AO32" s="33">
        <v>1</v>
      </c>
      <c r="AP32" s="33"/>
      <c r="AQ32" s="21"/>
      <c r="AR32" s="21"/>
      <c r="AS32" s="21"/>
      <c r="AT32" s="21"/>
      <c r="AU32" s="21"/>
      <c r="AV32" s="21"/>
      <c r="AW32" s="22">
        <f t="shared" si="26"/>
        <v>30</v>
      </c>
      <c r="AX32" s="35" t="s">
        <v>97</v>
      </c>
      <c r="AY32" s="40">
        <v>7</v>
      </c>
      <c r="AZ32" s="40">
        <v>3</v>
      </c>
      <c r="BA32" s="40">
        <v>4</v>
      </c>
      <c r="BB32" s="40">
        <v>8</v>
      </c>
      <c r="BC32" s="42" t="s">
        <v>522</v>
      </c>
      <c r="BD32" s="39">
        <v>110000</v>
      </c>
      <c r="BE32" s="39" t="s">
        <v>236</v>
      </c>
      <c r="BF32" s="39">
        <v>20</v>
      </c>
      <c r="BG32" s="39">
        <v>20</v>
      </c>
      <c r="BH32" s="39">
        <v>30</v>
      </c>
      <c r="BI32" s="39">
        <v>30</v>
      </c>
      <c r="BJ32" s="39" t="s">
        <v>11</v>
      </c>
      <c r="BK32" s="39">
        <v>2</v>
      </c>
      <c r="BL32" s="213"/>
      <c r="BM32" s="26"/>
      <c r="BN32" s="27"/>
      <c r="BO32" s="25"/>
      <c r="BP32" s="25"/>
      <c r="BQ32" s="25"/>
      <c r="BR32" s="25"/>
      <c r="BS32" s="26"/>
      <c r="BT32" s="25"/>
      <c r="BU32" s="141"/>
      <c r="BV32" s="25"/>
      <c r="BW32" s="25"/>
      <c r="BX32" s="25"/>
      <c r="BY32" s="26"/>
      <c r="BZ32" s="29"/>
      <c r="CA32" s="28"/>
      <c r="CB32" s="28"/>
      <c r="CC32" s="28"/>
      <c r="CD32" s="28"/>
      <c r="CE32" s="28"/>
      <c r="CF32" s="29"/>
      <c r="CG32" s="28"/>
      <c r="CH32" s="28"/>
      <c r="CI32" s="28"/>
      <c r="CK32" s="29"/>
      <c r="CL32" s="29"/>
      <c r="CM32" s="29"/>
      <c r="CN32" s="28"/>
      <c r="CO32" s="29"/>
      <c r="CP32" s="29"/>
      <c r="CQ32" s="29"/>
      <c r="CR32" s="29"/>
      <c r="CS32" s="29"/>
      <c r="CT32" s="29"/>
      <c r="CU32" s="29"/>
      <c r="CV32" s="29"/>
      <c r="CW32" s="28"/>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GF32" s="213"/>
    </row>
    <row r="33" spans="20:188" ht="18" hidden="1" customHeight="1" x14ac:dyDescent="0.2">
      <c r="T33" s="274">
        <f t="shared" ref="T33:T48" si="27">IF(AJ3=1,0,IF(AJ3=5,50,IF(AJ3=4,40,IF(AJ3=3,30,IF(AJ3=2,30,VLOOKUP($D3,$AX:$BJ,HLOOKUP(VLOOKUP(AJ3,$AO$32:$AQ$87,2,FALSE),$AX$1:$BJ$2,2,FALSE),FALSE))))))</f>
        <v>20</v>
      </c>
      <c r="U33" s="274">
        <f t="shared" ref="U33:U48" si="28">IF(AK3=1,0,IF(AK3=5,50,IF(AK3=4,40,IF(AK3=3,30,IF(AK3=2,30,VLOOKUP($D3,$AX:$BJ,HLOOKUP(VLOOKUP(AK3,$AO$32:$AQ$87,2,FALSE),$AX$1:$BJ$2,2,FALSE),FALSE))))))</f>
        <v>20</v>
      </c>
      <c r="V33" s="274">
        <f t="shared" ref="V33:V48" si="29">IF(AL3=1,0,IF(AL3=5,50,IF(AL3=4,40,IF(AL3=3,30,IF(AL3=2,30,VLOOKUP($D3,$AX:$BJ,HLOOKUP(VLOOKUP(AL3,$AO$32:$AQ$87,2,FALSE),$AX$1:$BJ$2,2,FALSE),FALSE))))))</f>
        <v>0</v>
      </c>
      <c r="W33" s="274">
        <f t="shared" ref="W33:W48" si="30">IF(AM3=1,0,IF(AM3=5,50,IF(AM3=4,40,IF(AM3=3,30,IF(AM3=2,30,VLOOKUP($D3,$AX:$BJ,HLOOKUP(VLOOKUP(AM3,$AO$32:$AQ$87,2,FALSE),$AX$1:$BJ$2,2,FALSE),FALSE))))))</f>
        <v>0</v>
      </c>
      <c r="X33" s="274">
        <f t="shared" ref="X33:X48" si="31">IF(AN3=1,0,IF(AN3=5,50,IF(AN3=4,40,IF(AN3=3,30,IF(AN3=2,30,VLOOKUP($D3,$AX:$BJ,HLOOKUP(VLOOKUP(AN3,$AO$32:$AQ$87,2,FALSE),$AX$1:$BJ$2,2,FALSE),FALSE))))))</f>
        <v>0</v>
      </c>
      <c r="Y33" s="274">
        <f t="shared" ref="Y33:Y48" si="32">IF(AO3=1,0,IF(AO3=5,50,IF(AO3=4,40,IF(AO3=3,30,IF(AO3=2,30,VLOOKUP($D3,$AX:$BJ,HLOOKUP(VLOOKUP(AO3,$AO$32:$AQ$87,2,FALSE),$AX$1:$BJ$2,2,FALSE),FALSE))))))</f>
        <v>0</v>
      </c>
      <c r="AA33" s="273">
        <v>1</v>
      </c>
      <c r="AO33" s="269">
        <f>AO32+1</f>
        <v>2</v>
      </c>
      <c r="AP33" s="269" t="s">
        <v>666</v>
      </c>
      <c r="AQ33" s="270" t="s">
        <v>669</v>
      </c>
      <c r="AW33" s="22">
        <f t="shared" si="26"/>
        <v>31</v>
      </c>
      <c r="AX33" s="35" t="s">
        <v>296</v>
      </c>
      <c r="AY33" s="40">
        <v>6</v>
      </c>
      <c r="AZ33" s="40">
        <v>3</v>
      </c>
      <c r="BA33" s="40">
        <v>4</v>
      </c>
      <c r="BB33" s="40">
        <v>7</v>
      </c>
      <c r="BC33" s="42" t="s">
        <v>292</v>
      </c>
      <c r="BD33" s="39">
        <v>60000</v>
      </c>
      <c r="BE33" s="213" t="s">
        <v>363</v>
      </c>
      <c r="BF33" s="213" t="s">
        <v>11</v>
      </c>
      <c r="BG33" s="213" t="s">
        <v>11</v>
      </c>
      <c r="BH33" s="213" t="s">
        <v>11</v>
      </c>
      <c r="BI33" s="213" t="s">
        <v>11</v>
      </c>
      <c r="BJ33" s="213" t="s">
        <v>11</v>
      </c>
      <c r="BK33" s="213">
        <v>11</v>
      </c>
      <c r="BL33" s="25"/>
      <c r="BM33" s="26"/>
      <c r="BN33" s="27"/>
      <c r="BO33" s="25"/>
      <c r="BP33" s="25"/>
      <c r="BQ33" s="25"/>
      <c r="BR33" s="25"/>
      <c r="BS33" s="26"/>
      <c r="BT33" s="25"/>
      <c r="BU33" s="141"/>
      <c r="BV33" s="25"/>
      <c r="BW33" s="25"/>
      <c r="BX33" s="25"/>
      <c r="BY33" s="26"/>
      <c r="GF33" s="25"/>
    </row>
    <row r="34" spans="20:188" ht="18" hidden="1" customHeight="1" x14ac:dyDescent="0.2">
      <c r="T34" s="274">
        <f t="shared" si="27"/>
        <v>0</v>
      </c>
      <c r="U34" s="274">
        <f t="shared" si="28"/>
        <v>0</v>
      </c>
      <c r="V34" s="274">
        <f t="shared" si="29"/>
        <v>0</v>
      </c>
      <c r="W34" s="274">
        <f t="shared" si="30"/>
        <v>0</v>
      </c>
      <c r="X34" s="274">
        <f t="shared" si="31"/>
        <v>0</v>
      </c>
      <c r="Y34" s="274">
        <f t="shared" si="32"/>
        <v>0</v>
      </c>
      <c r="AA34" s="273">
        <v>2</v>
      </c>
      <c r="AO34" s="269">
        <f>AO33+1</f>
        <v>3</v>
      </c>
      <c r="AP34" s="269" t="s">
        <v>3</v>
      </c>
      <c r="AQ34" s="270" t="s">
        <v>667</v>
      </c>
      <c r="AW34" s="22">
        <f t="shared" si="26"/>
        <v>32</v>
      </c>
      <c r="AX34" s="23" t="s">
        <v>23</v>
      </c>
      <c r="AY34" s="24">
        <v>6</v>
      </c>
      <c r="AZ34" s="24">
        <v>2</v>
      </c>
      <c r="BA34" s="24">
        <v>3</v>
      </c>
      <c r="BB34" s="24">
        <v>7</v>
      </c>
      <c r="BC34" s="41" t="s">
        <v>514</v>
      </c>
      <c r="BD34" s="25">
        <v>40000</v>
      </c>
      <c r="BE34" s="25" t="s">
        <v>260</v>
      </c>
      <c r="BF34" s="25">
        <v>30</v>
      </c>
      <c r="BG34" s="25">
        <v>20</v>
      </c>
      <c r="BH34" s="25">
        <v>30</v>
      </c>
      <c r="BI34" s="25">
        <v>30</v>
      </c>
      <c r="BJ34" s="25" t="s">
        <v>11</v>
      </c>
      <c r="BK34" s="25">
        <v>16</v>
      </c>
      <c r="BL34" s="25"/>
      <c r="BM34" s="26"/>
      <c r="BN34" s="27"/>
      <c r="BO34" s="25"/>
      <c r="BP34" s="25"/>
      <c r="BQ34" s="25"/>
      <c r="BR34" s="25"/>
      <c r="BS34" s="26"/>
      <c r="BT34" s="25"/>
      <c r="BU34" s="141"/>
      <c r="BV34" s="25"/>
      <c r="BW34" s="25"/>
      <c r="BX34" s="25"/>
      <c r="BY34" s="26"/>
      <c r="GF34" s="25"/>
    </row>
    <row r="35" spans="20:188" ht="18" hidden="1" customHeight="1" x14ac:dyDescent="0.2">
      <c r="T35" s="274">
        <f t="shared" si="27"/>
        <v>20</v>
      </c>
      <c r="U35" s="274">
        <f t="shared" si="28"/>
        <v>20</v>
      </c>
      <c r="V35" s="274">
        <f t="shared" si="29"/>
        <v>0</v>
      </c>
      <c r="W35" s="274">
        <f t="shared" si="30"/>
        <v>0</v>
      </c>
      <c r="X35" s="274">
        <f t="shared" si="31"/>
        <v>0</v>
      </c>
      <c r="Y35" s="274">
        <f t="shared" si="32"/>
        <v>0</v>
      </c>
      <c r="AA35" s="273">
        <v>3</v>
      </c>
      <c r="AO35" s="269">
        <f t="shared" ref="AO35:AO87" si="33">AO34+1</f>
        <v>4</v>
      </c>
      <c r="AP35" s="269" t="s">
        <v>2</v>
      </c>
      <c r="AQ35" s="270" t="s">
        <v>668</v>
      </c>
      <c r="AV35" s="30" t="s">
        <v>461</v>
      </c>
      <c r="AW35" s="22">
        <f t="shared" si="26"/>
        <v>33</v>
      </c>
      <c r="AX35" s="35" t="s">
        <v>147</v>
      </c>
      <c r="AY35" s="40">
        <v>6</v>
      </c>
      <c r="AZ35" s="40">
        <v>2</v>
      </c>
      <c r="BA35" s="40">
        <v>3</v>
      </c>
      <c r="BB35" s="40">
        <v>7</v>
      </c>
      <c r="BC35" s="41" t="s">
        <v>681</v>
      </c>
      <c r="BD35" s="39">
        <v>40000</v>
      </c>
      <c r="BE35" s="25" t="s">
        <v>261</v>
      </c>
      <c r="BF35" s="25">
        <v>30</v>
      </c>
      <c r="BG35" s="25">
        <v>20</v>
      </c>
      <c r="BH35" s="25">
        <v>30</v>
      </c>
      <c r="BI35" s="25">
        <v>30</v>
      </c>
      <c r="BJ35" s="25" t="s">
        <v>11</v>
      </c>
      <c r="BK35" s="25">
        <v>1</v>
      </c>
      <c r="BL35" s="25"/>
      <c r="BM35" s="26"/>
      <c r="BN35" s="27"/>
      <c r="BO35" s="25"/>
      <c r="BP35" s="25"/>
      <c r="BQ35" s="25"/>
      <c r="BR35" s="25"/>
      <c r="BS35" s="26"/>
      <c r="BT35" s="25"/>
      <c r="BU35" s="141"/>
      <c r="BV35" s="25"/>
      <c r="BW35" s="25"/>
      <c r="BX35" s="25"/>
      <c r="BY35" s="26"/>
      <c r="GF35" s="25"/>
    </row>
    <row r="36" spans="20:188" ht="18" hidden="1" customHeight="1" x14ac:dyDescent="0.2">
      <c r="T36" s="274">
        <f t="shared" si="27"/>
        <v>20</v>
      </c>
      <c r="U36" s="274">
        <f t="shared" si="28"/>
        <v>0</v>
      </c>
      <c r="V36" s="274">
        <f t="shared" si="29"/>
        <v>0</v>
      </c>
      <c r="W36" s="274">
        <f t="shared" si="30"/>
        <v>0</v>
      </c>
      <c r="X36" s="274">
        <f t="shared" si="31"/>
        <v>0</v>
      </c>
      <c r="Y36" s="274">
        <f t="shared" si="32"/>
        <v>0</v>
      </c>
      <c r="AA36" s="273">
        <v>4</v>
      </c>
      <c r="AO36" s="269">
        <f t="shared" si="33"/>
        <v>5</v>
      </c>
      <c r="AP36" s="269" t="s">
        <v>1</v>
      </c>
      <c r="AQ36" s="270" t="s">
        <v>670</v>
      </c>
      <c r="AV36" s="30" t="s">
        <v>460</v>
      </c>
      <c r="AW36" s="22">
        <f t="shared" si="26"/>
        <v>34</v>
      </c>
      <c r="AX36" s="35" t="s">
        <v>148</v>
      </c>
      <c r="AY36" s="40">
        <v>7</v>
      </c>
      <c r="AZ36" s="40">
        <v>2</v>
      </c>
      <c r="BA36" s="40">
        <v>3</v>
      </c>
      <c r="BB36" s="40">
        <v>7</v>
      </c>
      <c r="BC36" s="41" t="s">
        <v>683</v>
      </c>
      <c r="BD36" s="39">
        <v>70000</v>
      </c>
      <c r="BE36" s="25" t="s">
        <v>262</v>
      </c>
      <c r="BF36" s="25">
        <v>30</v>
      </c>
      <c r="BG36" s="25">
        <v>20</v>
      </c>
      <c r="BH36" s="25">
        <v>30</v>
      </c>
      <c r="BI36" s="25">
        <v>30</v>
      </c>
      <c r="BJ36" s="25" t="s">
        <v>11</v>
      </c>
      <c r="BK36" s="25">
        <v>1</v>
      </c>
      <c r="BL36" s="25"/>
      <c r="BM36" s="26"/>
      <c r="BN36" s="27"/>
      <c r="BO36" s="25"/>
      <c r="BP36" s="25"/>
      <c r="BQ36" s="25"/>
      <c r="BR36" s="25"/>
      <c r="BS36" s="26"/>
      <c r="BT36" s="25"/>
      <c r="BU36" s="141"/>
      <c r="BV36" s="25"/>
      <c r="BW36" s="25"/>
      <c r="BX36" s="25"/>
      <c r="BY36" s="26"/>
      <c r="GF36" s="25"/>
    </row>
    <row r="37" spans="20:188" ht="18" hidden="1" customHeight="1" x14ac:dyDescent="0.2">
      <c r="T37" s="274">
        <f t="shared" si="27"/>
        <v>20</v>
      </c>
      <c r="U37" s="274">
        <f t="shared" si="28"/>
        <v>20</v>
      </c>
      <c r="V37" s="274">
        <f t="shared" si="29"/>
        <v>0</v>
      </c>
      <c r="W37" s="274">
        <f t="shared" si="30"/>
        <v>0</v>
      </c>
      <c r="X37" s="274">
        <f t="shared" si="31"/>
        <v>0</v>
      </c>
      <c r="Y37" s="274">
        <f t="shared" si="32"/>
        <v>0</v>
      </c>
      <c r="AA37" s="273">
        <v>5</v>
      </c>
      <c r="AO37" s="269">
        <f t="shared" si="33"/>
        <v>6</v>
      </c>
      <c r="AP37" s="269" t="s">
        <v>581</v>
      </c>
      <c r="AQ37" s="270" t="s">
        <v>389</v>
      </c>
      <c r="AV37" s="30" t="s">
        <v>439</v>
      </c>
      <c r="AW37" s="22">
        <f t="shared" si="26"/>
        <v>35</v>
      </c>
      <c r="AX37" s="35" t="s">
        <v>149</v>
      </c>
      <c r="AY37" s="40">
        <v>6</v>
      </c>
      <c r="AZ37" s="40">
        <v>2</v>
      </c>
      <c r="BA37" s="40">
        <v>3</v>
      </c>
      <c r="BB37" s="40">
        <v>7</v>
      </c>
      <c r="BC37" s="42" t="s">
        <v>682</v>
      </c>
      <c r="BD37" s="39">
        <v>40000</v>
      </c>
      <c r="BE37" s="25" t="s">
        <v>263</v>
      </c>
      <c r="BF37" s="25">
        <v>30</v>
      </c>
      <c r="BG37" s="25">
        <v>20</v>
      </c>
      <c r="BH37" s="25">
        <v>30</v>
      </c>
      <c r="BI37" s="25">
        <v>30</v>
      </c>
      <c r="BJ37" s="25" t="s">
        <v>11</v>
      </c>
      <c r="BK37" s="25">
        <v>1</v>
      </c>
      <c r="BL37" s="25"/>
      <c r="BM37" s="26"/>
      <c r="BN37" s="27"/>
      <c r="BO37" s="25"/>
      <c r="BP37" s="25"/>
      <c r="BQ37" s="25"/>
      <c r="BR37" s="25"/>
      <c r="BS37" s="26"/>
      <c r="BT37" s="25"/>
      <c r="BU37" s="141"/>
      <c r="BV37" s="25"/>
      <c r="BW37" s="25"/>
      <c r="BX37" s="25"/>
      <c r="BY37" s="26"/>
      <c r="GF37" s="25"/>
    </row>
    <row r="38" spans="20:188" ht="18" hidden="1" customHeight="1" x14ac:dyDescent="0.2">
      <c r="T38" s="274">
        <f t="shared" si="27"/>
        <v>20</v>
      </c>
      <c r="U38" s="274">
        <f t="shared" si="28"/>
        <v>0</v>
      </c>
      <c r="V38" s="274">
        <f t="shared" si="29"/>
        <v>0</v>
      </c>
      <c r="W38" s="274">
        <f t="shared" si="30"/>
        <v>0</v>
      </c>
      <c r="X38" s="274">
        <f t="shared" si="31"/>
        <v>0</v>
      </c>
      <c r="Y38" s="274">
        <f t="shared" si="32"/>
        <v>0</v>
      </c>
      <c r="AA38" s="273">
        <v>6</v>
      </c>
      <c r="AO38" s="269">
        <f t="shared" si="33"/>
        <v>7</v>
      </c>
      <c r="AP38" s="269" t="s">
        <v>581</v>
      </c>
      <c r="AQ38" s="270" t="s">
        <v>390</v>
      </c>
      <c r="AV38" s="30" t="s">
        <v>440</v>
      </c>
      <c r="AW38" s="22">
        <f t="shared" si="26"/>
        <v>36</v>
      </c>
      <c r="AX38" s="35" t="s">
        <v>150</v>
      </c>
      <c r="AY38" s="40">
        <v>3</v>
      </c>
      <c r="AZ38" s="40">
        <v>7</v>
      </c>
      <c r="BA38" s="40">
        <v>3</v>
      </c>
      <c r="BB38" s="40">
        <v>7</v>
      </c>
      <c r="BC38" s="42" t="s">
        <v>519</v>
      </c>
      <c r="BD38" s="39">
        <v>70000</v>
      </c>
      <c r="BE38" s="25" t="s">
        <v>264</v>
      </c>
      <c r="BF38" s="25">
        <v>30</v>
      </c>
      <c r="BG38" s="25">
        <v>30</v>
      </c>
      <c r="BH38" s="25">
        <v>30</v>
      </c>
      <c r="BI38" s="25">
        <v>20</v>
      </c>
      <c r="BJ38" s="25" t="s">
        <v>11</v>
      </c>
      <c r="BK38" s="25">
        <v>1</v>
      </c>
      <c r="BL38" s="39"/>
      <c r="BM38" s="26"/>
      <c r="BN38" s="27"/>
      <c r="BO38" s="25"/>
      <c r="BP38" s="25"/>
      <c r="BQ38" s="25"/>
      <c r="BR38" s="25"/>
      <c r="BS38" s="26"/>
      <c r="BT38" s="25"/>
      <c r="BU38" s="141"/>
      <c r="BV38" s="25"/>
      <c r="BW38" s="25"/>
      <c r="BX38" s="25"/>
      <c r="BY38" s="26"/>
      <c r="GF38" s="25"/>
    </row>
    <row r="39" spans="20:188" ht="18" hidden="1" customHeight="1" x14ac:dyDescent="0.2">
      <c r="T39" s="274">
        <f t="shared" si="27"/>
        <v>40</v>
      </c>
      <c r="U39" s="274">
        <f t="shared" si="28"/>
        <v>20</v>
      </c>
      <c r="V39" s="274">
        <f t="shared" si="29"/>
        <v>20</v>
      </c>
      <c r="W39" s="274">
        <f t="shared" si="30"/>
        <v>20</v>
      </c>
      <c r="X39" s="274">
        <f t="shared" si="31"/>
        <v>0</v>
      </c>
      <c r="Y39" s="274">
        <f t="shared" si="32"/>
        <v>0</v>
      </c>
      <c r="AA39" s="273">
        <v>7</v>
      </c>
      <c r="AO39" s="269">
        <f t="shared" si="33"/>
        <v>8</v>
      </c>
      <c r="AP39" s="269" t="s">
        <v>581</v>
      </c>
      <c r="AQ39" s="270" t="s">
        <v>391</v>
      </c>
      <c r="AV39" s="30" t="s">
        <v>441</v>
      </c>
      <c r="AW39" s="22">
        <f t="shared" si="26"/>
        <v>37</v>
      </c>
      <c r="AX39" s="35" t="s">
        <v>484</v>
      </c>
      <c r="AY39" s="40">
        <v>4</v>
      </c>
      <c r="AZ39" s="40">
        <v>5</v>
      </c>
      <c r="BA39" s="40">
        <v>1</v>
      </c>
      <c r="BB39" s="40">
        <v>9</v>
      </c>
      <c r="BC39" s="42" t="s">
        <v>520</v>
      </c>
      <c r="BD39" s="39">
        <v>110000</v>
      </c>
      <c r="BE39" s="213" t="s">
        <v>364</v>
      </c>
      <c r="BF39" s="213">
        <v>30</v>
      </c>
      <c r="BG39" s="213">
        <v>30</v>
      </c>
      <c r="BH39" s="213">
        <v>30</v>
      </c>
      <c r="BI39" s="213">
        <v>20</v>
      </c>
      <c r="BJ39" s="213" t="s">
        <v>11</v>
      </c>
      <c r="BK39" s="39">
        <v>2</v>
      </c>
      <c r="BL39" s="213"/>
      <c r="BM39" s="26"/>
      <c r="BN39" s="27"/>
      <c r="BO39" s="25"/>
      <c r="BP39" s="25"/>
      <c r="BQ39" s="25"/>
      <c r="BR39" s="25"/>
      <c r="BS39" s="26"/>
      <c r="BT39" s="25"/>
      <c r="BU39" s="141"/>
      <c r="BV39" s="25"/>
      <c r="BW39" s="25"/>
      <c r="BX39" s="25"/>
      <c r="BY39" s="26"/>
      <c r="GF39" s="213"/>
    </row>
    <row r="40" spans="20:188" ht="18" hidden="1" customHeight="1" x14ac:dyDescent="0.2">
      <c r="T40" s="274">
        <f t="shared" si="27"/>
        <v>20</v>
      </c>
      <c r="U40" s="274">
        <f t="shared" si="28"/>
        <v>20</v>
      </c>
      <c r="V40" s="274">
        <f t="shared" si="29"/>
        <v>30</v>
      </c>
      <c r="W40" s="274">
        <f t="shared" si="30"/>
        <v>0</v>
      </c>
      <c r="X40" s="274">
        <f t="shared" si="31"/>
        <v>0</v>
      </c>
      <c r="Y40" s="274">
        <f t="shared" si="32"/>
        <v>0</v>
      </c>
      <c r="AA40" s="273">
        <v>8</v>
      </c>
      <c r="AO40" s="269">
        <f t="shared" si="33"/>
        <v>9</v>
      </c>
      <c r="AP40" s="269" t="s">
        <v>581</v>
      </c>
      <c r="AQ40" s="270" t="s">
        <v>392</v>
      </c>
      <c r="AV40" s="30" t="s">
        <v>147</v>
      </c>
      <c r="AW40" s="22">
        <f t="shared" si="26"/>
        <v>38</v>
      </c>
      <c r="AX40" s="35" t="s">
        <v>297</v>
      </c>
      <c r="AY40" s="40">
        <v>6</v>
      </c>
      <c r="AZ40" s="40">
        <v>2</v>
      </c>
      <c r="BA40" s="40">
        <v>3</v>
      </c>
      <c r="BB40" s="40">
        <v>7</v>
      </c>
      <c r="BC40" s="42" t="s">
        <v>298</v>
      </c>
      <c r="BD40" s="39">
        <v>40000</v>
      </c>
      <c r="BE40" s="213" t="s">
        <v>485</v>
      </c>
      <c r="BF40" s="213" t="s">
        <v>11</v>
      </c>
      <c r="BG40" s="213" t="s">
        <v>11</v>
      </c>
      <c r="BH40" s="213" t="s">
        <v>11</v>
      </c>
      <c r="BI40" s="213" t="s">
        <v>11</v>
      </c>
      <c r="BJ40" s="213" t="s">
        <v>11</v>
      </c>
      <c r="BK40" s="213">
        <v>11</v>
      </c>
      <c r="BL40" s="25"/>
      <c r="BM40" s="26"/>
      <c r="BN40" s="27"/>
      <c r="BO40" s="25"/>
      <c r="BP40" s="25"/>
      <c r="BQ40" s="25"/>
      <c r="BR40" s="25"/>
      <c r="BS40" s="26"/>
      <c r="BT40" s="25"/>
      <c r="BU40" s="141"/>
      <c r="BV40" s="25"/>
      <c r="BW40" s="25"/>
      <c r="BX40" s="25"/>
      <c r="BY40" s="26"/>
      <c r="GF40" s="25"/>
    </row>
    <row r="41" spans="20:188" ht="18" hidden="1" customHeight="1" x14ac:dyDescent="0.2">
      <c r="T41" s="274">
        <f t="shared" si="27"/>
        <v>0</v>
      </c>
      <c r="U41" s="274">
        <f t="shared" si="28"/>
        <v>0</v>
      </c>
      <c r="V41" s="274">
        <f t="shared" si="29"/>
        <v>0</v>
      </c>
      <c r="W41" s="274">
        <f t="shared" si="30"/>
        <v>0</v>
      </c>
      <c r="X41" s="274">
        <f t="shared" si="31"/>
        <v>0</v>
      </c>
      <c r="Y41" s="274">
        <f t="shared" si="32"/>
        <v>0</v>
      </c>
      <c r="AA41" s="273">
        <v>9</v>
      </c>
      <c r="AO41" s="269">
        <f t="shared" si="33"/>
        <v>10</v>
      </c>
      <c r="AP41" s="269" t="s">
        <v>581</v>
      </c>
      <c r="AQ41" s="270" t="s">
        <v>393</v>
      </c>
      <c r="AV41" s="30" t="s">
        <v>442</v>
      </c>
      <c r="AW41" s="22">
        <f t="shared" si="26"/>
        <v>39</v>
      </c>
      <c r="AX41" s="35" t="s">
        <v>33</v>
      </c>
      <c r="AY41" s="40">
        <v>5</v>
      </c>
      <c r="AZ41" s="40">
        <v>2</v>
      </c>
      <c r="BA41" s="40">
        <v>3</v>
      </c>
      <c r="BB41" s="40">
        <v>6</v>
      </c>
      <c r="BC41" s="42" t="s">
        <v>514</v>
      </c>
      <c r="BD41" s="39">
        <v>30000</v>
      </c>
      <c r="BE41" s="25" t="s">
        <v>237</v>
      </c>
      <c r="BF41" s="25">
        <v>30</v>
      </c>
      <c r="BG41" s="25">
        <v>20</v>
      </c>
      <c r="BH41" s="25">
        <v>30</v>
      </c>
      <c r="BI41" s="25">
        <v>30</v>
      </c>
      <c r="BJ41" s="25" t="s">
        <v>11</v>
      </c>
      <c r="BK41" s="25">
        <v>16</v>
      </c>
      <c r="BL41" s="39"/>
      <c r="BM41" s="26"/>
      <c r="BN41" s="27"/>
      <c r="BO41" s="25"/>
      <c r="BP41" s="25"/>
      <c r="BQ41" s="25"/>
      <c r="BR41" s="25"/>
      <c r="BS41" s="26"/>
      <c r="BT41" s="25"/>
      <c r="BU41" s="141"/>
      <c r="BV41" s="25"/>
      <c r="BW41" s="25"/>
      <c r="BX41" s="25"/>
      <c r="BY41" s="26"/>
      <c r="GF41" s="25"/>
    </row>
    <row r="42" spans="20:188" ht="18" hidden="1" customHeight="1" x14ac:dyDescent="0.2">
      <c r="T42" s="274">
        <f t="shared" si="27"/>
        <v>20</v>
      </c>
      <c r="U42" s="274">
        <f t="shared" si="28"/>
        <v>20</v>
      </c>
      <c r="V42" s="274">
        <f t="shared" si="29"/>
        <v>0</v>
      </c>
      <c r="W42" s="274">
        <f t="shared" si="30"/>
        <v>0</v>
      </c>
      <c r="X42" s="274">
        <f t="shared" si="31"/>
        <v>0</v>
      </c>
      <c r="Y42" s="274">
        <f t="shared" si="32"/>
        <v>0</v>
      </c>
      <c r="AA42" s="273">
        <v>10</v>
      </c>
      <c r="AO42" s="269">
        <f t="shared" si="33"/>
        <v>11</v>
      </c>
      <c r="AP42" s="269" t="s">
        <v>581</v>
      </c>
      <c r="AQ42" s="270" t="s">
        <v>394</v>
      </c>
      <c r="AV42" s="30" t="s">
        <v>443</v>
      </c>
      <c r="AW42" s="22">
        <f t="shared" si="26"/>
        <v>40</v>
      </c>
      <c r="AX42" s="35" t="s">
        <v>486</v>
      </c>
      <c r="AY42" s="40">
        <v>2</v>
      </c>
      <c r="AZ42" s="40">
        <v>6</v>
      </c>
      <c r="BA42" s="40">
        <v>1</v>
      </c>
      <c r="BB42" s="40">
        <v>10</v>
      </c>
      <c r="BC42" s="42" t="s">
        <v>680</v>
      </c>
      <c r="BD42" s="39">
        <v>120000</v>
      </c>
      <c r="BE42" s="213" t="s">
        <v>487</v>
      </c>
      <c r="BF42" s="213">
        <v>30</v>
      </c>
      <c r="BG42" s="213">
        <v>30</v>
      </c>
      <c r="BH42" s="213">
        <v>30</v>
      </c>
      <c r="BI42" s="213">
        <v>20</v>
      </c>
      <c r="BJ42" s="213" t="s">
        <v>11</v>
      </c>
      <c r="BK42" s="39">
        <v>2</v>
      </c>
      <c r="BL42" s="213"/>
      <c r="BM42" s="26"/>
      <c r="BN42" s="27"/>
      <c r="BO42" s="25"/>
      <c r="BP42" s="25"/>
      <c r="BQ42" s="25"/>
      <c r="BR42" s="25"/>
      <c r="BS42" s="26"/>
      <c r="BT42" s="25"/>
      <c r="BU42" s="141"/>
      <c r="BV42" s="25"/>
      <c r="BW42" s="25"/>
      <c r="BX42" s="25"/>
      <c r="BY42" s="26"/>
      <c r="GF42" s="213"/>
    </row>
    <row r="43" spans="20:188" ht="18" hidden="1" customHeight="1" x14ac:dyDescent="0.2">
      <c r="T43" s="274">
        <f t="shared" si="27"/>
        <v>20</v>
      </c>
      <c r="U43" s="274">
        <f t="shared" si="28"/>
        <v>20</v>
      </c>
      <c r="V43" s="274">
        <f t="shared" si="29"/>
        <v>0</v>
      </c>
      <c r="W43" s="274">
        <f t="shared" si="30"/>
        <v>0</v>
      </c>
      <c r="X43" s="274">
        <f t="shared" si="31"/>
        <v>0</v>
      </c>
      <c r="Y43" s="274">
        <f t="shared" si="32"/>
        <v>0</v>
      </c>
      <c r="AA43" s="273">
        <v>11</v>
      </c>
      <c r="AO43" s="269">
        <f t="shared" si="33"/>
        <v>12</v>
      </c>
      <c r="AP43" s="269" t="s">
        <v>581</v>
      </c>
      <c r="AQ43" s="270" t="s">
        <v>395</v>
      </c>
      <c r="AV43" s="30" t="s">
        <v>444</v>
      </c>
      <c r="AW43" s="22">
        <f t="shared" si="26"/>
        <v>41</v>
      </c>
      <c r="AX43" s="35" t="s">
        <v>299</v>
      </c>
      <c r="AY43" s="40">
        <v>5</v>
      </c>
      <c r="AZ43" s="40">
        <v>2</v>
      </c>
      <c r="BA43" s="40">
        <v>3</v>
      </c>
      <c r="BB43" s="40">
        <v>6</v>
      </c>
      <c r="BC43" s="42" t="s">
        <v>298</v>
      </c>
      <c r="BD43" s="39">
        <v>30000</v>
      </c>
      <c r="BE43" s="213" t="s">
        <v>488</v>
      </c>
      <c r="BF43" s="213" t="s">
        <v>11</v>
      </c>
      <c r="BG43" s="213" t="s">
        <v>11</v>
      </c>
      <c r="BH43" s="213" t="s">
        <v>11</v>
      </c>
      <c r="BI43" s="213" t="s">
        <v>11</v>
      </c>
      <c r="BJ43" s="213" t="s">
        <v>11</v>
      </c>
      <c r="BK43" s="213">
        <v>11</v>
      </c>
      <c r="BL43" s="25"/>
      <c r="BM43" s="26"/>
      <c r="BN43" s="27"/>
      <c r="BO43" s="25"/>
      <c r="BP43" s="25"/>
      <c r="BQ43" s="25"/>
      <c r="BR43" s="25"/>
      <c r="BS43" s="26"/>
      <c r="BT43" s="25"/>
      <c r="BU43" s="141"/>
      <c r="BV43" s="25"/>
      <c r="BW43" s="25"/>
      <c r="BX43" s="25"/>
      <c r="BY43" s="26"/>
      <c r="GF43" s="25"/>
    </row>
    <row r="44" spans="20:188" ht="18" hidden="1" customHeight="1" x14ac:dyDescent="0.2">
      <c r="T44" s="274">
        <f t="shared" si="27"/>
        <v>0</v>
      </c>
      <c r="U44" s="274">
        <f t="shared" si="28"/>
        <v>0</v>
      </c>
      <c r="V44" s="274">
        <f t="shared" si="29"/>
        <v>0</v>
      </c>
      <c r="W44" s="274">
        <f t="shared" si="30"/>
        <v>0</v>
      </c>
      <c r="X44" s="274">
        <f t="shared" si="31"/>
        <v>0</v>
      </c>
      <c r="Y44" s="274">
        <f t="shared" si="32"/>
        <v>0</v>
      </c>
      <c r="AA44" s="273">
        <v>12</v>
      </c>
      <c r="AO44" s="269">
        <f t="shared" si="33"/>
        <v>13</v>
      </c>
      <c r="AP44" s="269" t="s">
        <v>581</v>
      </c>
      <c r="AQ44" s="270" t="s">
        <v>396</v>
      </c>
      <c r="AV44" s="30" t="s">
        <v>445</v>
      </c>
      <c r="AW44" s="22">
        <f t="shared" si="26"/>
        <v>42</v>
      </c>
      <c r="AX44" s="23" t="s">
        <v>20</v>
      </c>
      <c r="AY44" s="24">
        <v>6</v>
      </c>
      <c r="AZ44" s="24">
        <v>3</v>
      </c>
      <c r="BA44" s="24">
        <v>4</v>
      </c>
      <c r="BB44" s="24">
        <v>8</v>
      </c>
      <c r="BC44" s="41"/>
      <c r="BD44" s="25">
        <v>70000</v>
      </c>
      <c r="BE44" s="25" t="s">
        <v>238</v>
      </c>
      <c r="BF44" s="25">
        <v>20</v>
      </c>
      <c r="BG44" s="25">
        <v>20</v>
      </c>
      <c r="BH44" s="25">
        <v>30</v>
      </c>
      <c r="BI44" s="25">
        <v>30</v>
      </c>
      <c r="BJ44" s="25" t="s">
        <v>11</v>
      </c>
      <c r="BK44" s="25">
        <v>16</v>
      </c>
      <c r="BL44" s="25"/>
      <c r="BM44" s="26"/>
      <c r="BN44" s="27"/>
      <c r="BO44" s="25"/>
      <c r="BP44" s="25"/>
      <c r="BQ44" s="25"/>
      <c r="BR44" s="25"/>
      <c r="BS44" s="26"/>
      <c r="BT44" s="25"/>
      <c r="BU44" s="141"/>
      <c r="BV44" s="25"/>
      <c r="BW44" s="25"/>
      <c r="BX44" s="25"/>
      <c r="BY44" s="26"/>
      <c r="GF44" s="25"/>
    </row>
    <row r="45" spans="20:188" ht="18" hidden="1" customHeight="1" x14ac:dyDescent="0.2">
      <c r="T45" s="274">
        <f t="shared" si="27"/>
        <v>0</v>
      </c>
      <c r="U45" s="274">
        <f t="shared" si="28"/>
        <v>0</v>
      </c>
      <c r="V45" s="274">
        <f t="shared" si="29"/>
        <v>0</v>
      </c>
      <c r="W45" s="274">
        <f t="shared" si="30"/>
        <v>0</v>
      </c>
      <c r="X45" s="274">
        <f t="shared" si="31"/>
        <v>0</v>
      </c>
      <c r="Y45" s="274">
        <f t="shared" si="32"/>
        <v>0</v>
      </c>
      <c r="Z45" s="283"/>
      <c r="AA45" s="284">
        <v>13</v>
      </c>
      <c r="AB45" s="286"/>
      <c r="AC45" s="286"/>
      <c r="AD45" s="286"/>
      <c r="AE45" s="286"/>
      <c r="AF45" s="286"/>
      <c r="AG45" s="286"/>
      <c r="AH45" s="286"/>
      <c r="AO45" s="269">
        <f t="shared" si="33"/>
        <v>14</v>
      </c>
      <c r="AP45" s="269" t="s">
        <v>581</v>
      </c>
      <c r="AQ45" s="270" t="s">
        <v>397</v>
      </c>
      <c r="AV45" s="30" t="s">
        <v>446</v>
      </c>
      <c r="AW45" s="22">
        <f t="shared" si="26"/>
        <v>43</v>
      </c>
      <c r="AX45" s="23" t="s">
        <v>151</v>
      </c>
      <c r="AY45" s="24">
        <v>6</v>
      </c>
      <c r="AZ45" s="24">
        <v>3</v>
      </c>
      <c r="BA45" s="24">
        <v>4</v>
      </c>
      <c r="BB45" s="24">
        <v>8</v>
      </c>
      <c r="BC45" s="41" t="s">
        <v>515</v>
      </c>
      <c r="BD45" s="25">
        <v>90000</v>
      </c>
      <c r="BE45" s="25" t="s">
        <v>239</v>
      </c>
      <c r="BF45" s="25">
        <v>20</v>
      </c>
      <c r="BG45" s="25">
        <v>20</v>
      </c>
      <c r="BH45" s="25">
        <v>20</v>
      </c>
      <c r="BI45" s="25">
        <v>30</v>
      </c>
      <c r="BJ45" s="25" t="s">
        <v>11</v>
      </c>
      <c r="BK45" s="25">
        <v>2</v>
      </c>
      <c r="BL45" s="25"/>
      <c r="BN45" s="27"/>
      <c r="BO45" s="25"/>
      <c r="BP45" s="25"/>
      <c r="BR45" s="39"/>
      <c r="BS45" s="43"/>
      <c r="BT45" s="39"/>
      <c r="BU45" s="142"/>
      <c r="BV45" s="39"/>
      <c r="BW45" s="39"/>
      <c r="BX45" s="39"/>
      <c r="BY45" s="43"/>
      <c r="GF45" s="25"/>
    </row>
    <row r="46" spans="20:188" ht="18" hidden="1" customHeight="1" x14ac:dyDescent="0.2">
      <c r="T46" s="274">
        <f t="shared" si="27"/>
        <v>0</v>
      </c>
      <c r="U46" s="274">
        <f t="shared" si="28"/>
        <v>0</v>
      </c>
      <c r="V46" s="274">
        <f t="shared" si="29"/>
        <v>0</v>
      </c>
      <c r="W46" s="274">
        <f t="shared" si="30"/>
        <v>0</v>
      </c>
      <c r="X46" s="274">
        <f t="shared" si="31"/>
        <v>0</v>
      </c>
      <c r="Y46" s="274">
        <f t="shared" si="32"/>
        <v>0</v>
      </c>
      <c r="AA46" s="273">
        <v>14</v>
      </c>
      <c r="AO46" s="269">
        <f t="shared" si="33"/>
        <v>15</v>
      </c>
      <c r="AP46" s="269" t="s">
        <v>581</v>
      </c>
      <c r="AQ46" s="270" t="s">
        <v>398</v>
      </c>
      <c r="AV46" s="30" t="s">
        <v>292</v>
      </c>
      <c r="AW46" s="22">
        <f t="shared" si="26"/>
        <v>44</v>
      </c>
      <c r="AX46" s="23" t="s">
        <v>152</v>
      </c>
      <c r="AY46" s="24">
        <v>8</v>
      </c>
      <c r="AZ46" s="24">
        <v>3</v>
      </c>
      <c r="BA46" s="24">
        <v>4</v>
      </c>
      <c r="BB46" s="24">
        <v>7</v>
      </c>
      <c r="BC46" s="41" t="s">
        <v>403</v>
      </c>
      <c r="BD46" s="25">
        <v>90000</v>
      </c>
      <c r="BE46" s="25" t="s">
        <v>240</v>
      </c>
      <c r="BF46" s="25">
        <v>20</v>
      </c>
      <c r="BG46" s="25">
        <v>20</v>
      </c>
      <c r="BH46" s="25">
        <v>30</v>
      </c>
      <c r="BI46" s="25">
        <v>30</v>
      </c>
      <c r="BJ46" s="25" t="s">
        <v>11</v>
      </c>
      <c r="BK46" s="25">
        <v>4</v>
      </c>
      <c r="BL46" s="25"/>
      <c r="BR46" s="39"/>
      <c r="BS46" s="43"/>
      <c r="BT46" s="39"/>
      <c r="BU46" s="142"/>
      <c r="BV46" s="39"/>
      <c r="BW46" s="39"/>
      <c r="BX46" s="39"/>
      <c r="BY46" s="43"/>
      <c r="GF46" s="25"/>
    </row>
    <row r="47" spans="20:188" ht="18" hidden="1" customHeight="1" x14ac:dyDescent="0.2">
      <c r="T47" s="274">
        <f t="shared" si="27"/>
        <v>0</v>
      </c>
      <c r="U47" s="274">
        <f t="shared" si="28"/>
        <v>0</v>
      </c>
      <c r="V47" s="274">
        <f t="shared" si="29"/>
        <v>0</v>
      </c>
      <c r="W47" s="274">
        <f t="shared" si="30"/>
        <v>0</v>
      </c>
      <c r="X47" s="274">
        <f t="shared" si="31"/>
        <v>0</v>
      </c>
      <c r="Y47" s="274">
        <f t="shared" si="32"/>
        <v>0</v>
      </c>
      <c r="AA47" s="273">
        <v>15</v>
      </c>
      <c r="AO47" s="269">
        <f t="shared" si="33"/>
        <v>16</v>
      </c>
      <c r="AP47" s="269" t="s">
        <v>581</v>
      </c>
      <c r="AQ47" s="270" t="s">
        <v>399</v>
      </c>
      <c r="AV47" s="30" t="s">
        <v>447</v>
      </c>
      <c r="AW47" s="22">
        <f t="shared" si="26"/>
        <v>45</v>
      </c>
      <c r="AX47" s="23" t="s">
        <v>153</v>
      </c>
      <c r="AY47" s="24">
        <v>7</v>
      </c>
      <c r="AZ47" s="24">
        <v>3</v>
      </c>
      <c r="BA47" s="24">
        <v>4</v>
      </c>
      <c r="BB47" s="24">
        <v>8</v>
      </c>
      <c r="BC47" s="41" t="s">
        <v>389</v>
      </c>
      <c r="BD47" s="25">
        <v>100000</v>
      </c>
      <c r="BE47" s="25" t="s">
        <v>241</v>
      </c>
      <c r="BF47" s="25">
        <v>20</v>
      </c>
      <c r="BG47" s="25">
        <v>20</v>
      </c>
      <c r="BH47" s="25">
        <v>30</v>
      </c>
      <c r="BI47" s="25">
        <v>30</v>
      </c>
      <c r="BJ47" s="25" t="s">
        <v>11</v>
      </c>
      <c r="BK47" s="25">
        <v>2</v>
      </c>
      <c r="BL47" s="213"/>
      <c r="BR47" s="39"/>
      <c r="BS47" s="43"/>
      <c r="BT47" s="39"/>
      <c r="BU47" s="142"/>
      <c r="BV47" s="39"/>
      <c r="BW47" s="39"/>
      <c r="BX47" s="39"/>
      <c r="BY47" s="43"/>
      <c r="GF47" s="213"/>
    </row>
    <row r="48" spans="20:188" ht="18" hidden="1" customHeight="1" x14ac:dyDescent="0.2">
      <c r="T48" s="274">
        <f t="shared" si="27"/>
        <v>0</v>
      </c>
      <c r="U48" s="274">
        <f t="shared" si="28"/>
        <v>0</v>
      </c>
      <c r="V48" s="274">
        <f t="shared" si="29"/>
        <v>0</v>
      </c>
      <c r="W48" s="274">
        <f t="shared" si="30"/>
        <v>0</v>
      </c>
      <c r="X48" s="274">
        <f t="shared" si="31"/>
        <v>0</v>
      </c>
      <c r="Y48" s="274">
        <f t="shared" si="32"/>
        <v>0</v>
      </c>
      <c r="AA48" s="273">
        <v>16</v>
      </c>
      <c r="AO48" s="269">
        <f t="shared" si="33"/>
        <v>17</v>
      </c>
      <c r="AP48" s="269" t="s">
        <v>581</v>
      </c>
      <c r="AQ48" s="270" t="s">
        <v>400</v>
      </c>
      <c r="AV48" s="30" t="s">
        <v>448</v>
      </c>
      <c r="AW48" s="22">
        <f t="shared" si="26"/>
        <v>46</v>
      </c>
      <c r="AX48" s="35" t="s">
        <v>300</v>
      </c>
      <c r="AY48" s="40">
        <v>6</v>
      </c>
      <c r="AZ48" s="40">
        <v>3</v>
      </c>
      <c r="BA48" s="40">
        <v>4</v>
      </c>
      <c r="BB48" s="40">
        <v>8</v>
      </c>
      <c r="BC48" s="42" t="s">
        <v>292</v>
      </c>
      <c r="BD48" s="39">
        <v>70000</v>
      </c>
      <c r="BE48" s="213" t="s">
        <v>365</v>
      </c>
      <c r="BF48" s="213" t="s">
        <v>11</v>
      </c>
      <c r="BG48" s="213" t="s">
        <v>11</v>
      </c>
      <c r="BH48" s="213" t="s">
        <v>11</v>
      </c>
      <c r="BI48" s="213" t="s">
        <v>11</v>
      </c>
      <c r="BJ48" s="213" t="s">
        <v>11</v>
      </c>
      <c r="BK48" s="213">
        <v>11</v>
      </c>
      <c r="BL48" s="25"/>
      <c r="BR48" s="39"/>
      <c r="BS48" s="43"/>
      <c r="BT48" s="39"/>
      <c r="BU48" s="142"/>
      <c r="BV48" s="39"/>
      <c r="BW48" s="39"/>
      <c r="BX48" s="39"/>
      <c r="BY48" s="43"/>
      <c r="GF48" s="25"/>
    </row>
    <row r="49" spans="41:188" ht="18" hidden="1" customHeight="1" x14ac:dyDescent="0.2">
      <c r="AO49" s="269">
        <f t="shared" si="33"/>
        <v>18</v>
      </c>
      <c r="AP49" s="269" t="s">
        <v>581</v>
      </c>
      <c r="AQ49" s="270" t="s">
        <v>401</v>
      </c>
      <c r="AV49" s="30" t="s">
        <v>449</v>
      </c>
      <c r="AW49" s="22">
        <f t="shared" si="26"/>
        <v>47</v>
      </c>
      <c r="AX49" s="23" t="s">
        <v>50</v>
      </c>
      <c r="AY49" s="24">
        <v>6</v>
      </c>
      <c r="AZ49" s="24">
        <v>3</v>
      </c>
      <c r="BA49" s="24">
        <v>3</v>
      </c>
      <c r="BB49" s="24">
        <v>8</v>
      </c>
      <c r="BD49" s="39">
        <v>50000</v>
      </c>
      <c r="BE49" s="25" t="s">
        <v>242</v>
      </c>
      <c r="BF49" s="25">
        <v>20</v>
      </c>
      <c r="BG49" s="25">
        <v>30</v>
      </c>
      <c r="BH49" s="25">
        <v>30</v>
      </c>
      <c r="BI49" s="25">
        <v>30</v>
      </c>
      <c r="BJ49" s="25" t="s">
        <v>11</v>
      </c>
      <c r="BK49" s="25">
        <v>16</v>
      </c>
      <c r="BL49" s="25"/>
      <c r="BR49" s="39"/>
      <c r="BS49" s="43"/>
      <c r="BT49" s="39"/>
      <c r="BU49" s="142"/>
      <c r="BV49" s="39"/>
      <c r="BW49" s="39"/>
      <c r="BX49" s="39"/>
      <c r="BY49" s="43"/>
      <c r="GF49" s="25"/>
    </row>
    <row r="50" spans="41:188" ht="18" hidden="1" customHeight="1" x14ac:dyDescent="0.2">
      <c r="AO50" s="269">
        <f t="shared" si="33"/>
        <v>19</v>
      </c>
      <c r="AP50" s="269" t="s">
        <v>581</v>
      </c>
      <c r="AQ50" s="270" t="s">
        <v>402</v>
      </c>
      <c r="AV50" s="30" t="s">
        <v>450</v>
      </c>
      <c r="AW50" s="22">
        <f t="shared" si="26"/>
        <v>48</v>
      </c>
      <c r="AX50" s="23" t="s">
        <v>52</v>
      </c>
      <c r="AY50" s="24">
        <v>8</v>
      </c>
      <c r="AZ50" s="24">
        <v>2</v>
      </c>
      <c r="BA50" s="24">
        <v>3</v>
      </c>
      <c r="BB50" s="24">
        <v>7</v>
      </c>
      <c r="BC50" s="41" t="s">
        <v>42</v>
      </c>
      <c r="BD50" s="39">
        <v>70000</v>
      </c>
      <c r="BE50" s="25" t="s">
        <v>243</v>
      </c>
      <c r="BF50" s="25">
        <v>20</v>
      </c>
      <c r="BG50" s="25">
        <v>20</v>
      </c>
      <c r="BH50" s="25">
        <v>30</v>
      </c>
      <c r="BI50" s="25">
        <v>30</v>
      </c>
      <c r="BJ50" s="25" t="s">
        <v>11</v>
      </c>
      <c r="BK50" s="25">
        <v>4</v>
      </c>
      <c r="BL50" s="25"/>
      <c r="BR50" s="39"/>
      <c r="BS50" s="43"/>
      <c r="BT50" s="39"/>
      <c r="BU50" s="142"/>
      <c r="BV50" s="39"/>
      <c r="BW50" s="39"/>
      <c r="BX50" s="39"/>
      <c r="BY50" s="43"/>
      <c r="GF50" s="25"/>
    </row>
    <row r="51" spans="41:188" ht="18" hidden="1" customHeight="1" x14ac:dyDescent="0.2">
      <c r="AO51" s="269">
        <f t="shared" si="33"/>
        <v>20</v>
      </c>
      <c r="AP51" s="269" t="s">
        <v>503</v>
      </c>
      <c r="AQ51" s="270" t="s">
        <v>403</v>
      </c>
      <c r="AV51" s="30" t="s">
        <v>451</v>
      </c>
      <c r="AW51" s="22">
        <f t="shared" si="26"/>
        <v>49</v>
      </c>
      <c r="AX51" s="23" t="s">
        <v>51</v>
      </c>
      <c r="AY51" s="24">
        <v>6</v>
      </c>
      <c r="AZ51" s="24">
        <v>3</v>
      </c>
      <c r="BA51" s="24">
        <v>3</v>
      </c>
      <c r="BB51" s="24">
        <v>8</v>
      </c>
      <c r="BC51" s="41" t="s">
        <v>516</v>
      </c>
      <c r="BD51" s="39">
        <v>70000</v>
      </c>
      <c r="BE51" s="25" t="s">
        <v>244</v>
      </c>
      <c r="BF51" s="25">
        <v>20</v>
      </c>
      <c r="BG51" s="25">
        <v>30</v>
      </c>
      <c r="BH51" s="25">
        <v>20</v>
      </c>
      <c r="BI51" s="25">
        <v>30</v>
      </c>
      <c r="BJ51" s="25" t="s">
        <v>11</v>
      </c>
      <c r="BK51" s="25">
        <v>2</v>
      </c>
      <c r="BL51" s="25"/>
      <c r="BR51" s="39"/>
      <c r="BS51" s="43"/>
      <c r="BT51" s="39"/>
      <c r="BU51" s="142"/>
      <c r="BV51" s="39"/>
      <c r="BW51" s="39"/>
      <c r="BX51" s="39"/>
      <c r="BY51" s="43"/>
      <c r="GF51" s="25"/>
    </row>
    <row r="52" spans="41:188" ht="18" hidden="1" customHeight="1" x14ac:dyDescent="0.2">
      <c r="AO52" s="269">
        <f t="shared" si="33"/>
        <v>21</v>
      </c>
      <c r="AP52" s="269" t="s">
        <v>503</v>
      </c>
      <c r="AQ52" s="270" t="s">
        <v>404</v>
      </c>
      <c r="AV52" s="30" t="s">
        <v>452</v>
      </c>
      <c r="AW52" s="22">
        <f t="shared" si="26"/>
        <v>50</v>
      </c>
      <c r="AX52" s="23" t="s">
        <v>53</v>
      </c>
      <c r="AY52" s="40">
        <v>7</v>
      </c>
      <c r="AZ52" s="40">
        <v>3</v>
      </c>
      <c r="BA52" s="40">
        <v>3</v>
      </c>
      <c r="BB52" s="40">
        <v>8</v>
      </c>
      <c r="BC52" s="41" t="s">
        <v>54</v>
      </c>
      <c r="BD52" s="39">
        <v>90000</v>
      </c>
      <c r="BE52" s="25" t="s">
        <v>245</v>
      </c>
      <c r="BF52" s="25">
        <v>20</v>
      </c>
      <c r="BG52" s="25">
        <v>30</v>
      </c>
      <c r="BH52" s="25">
        <v>30</v>
      </c>
      <c r="BI52" s="25">
        <v>20</v>
      </c>
      <c r="BJ52" s="25" t="s">
        <v>11</v>
      </c>
      <c r="BK52" s="25">
        <v>4</v>
      </c>
      <c r="BL52" s="39"/>
      <c r="BR52" s="39"/>
      <c r="BS52" s="43"/>
      <c r="BT52" s="39"/>
      <c r="BU52" s="142"/>
      <c r="BV52" s="39"/>
      <c r="BW52" s="39"/>
      <c r="BX52" s="39"/>
      <c r="BY52" s="43"/>
      <c r="GF52" s="25"/>
    </row>
    <row r="53" spans="41:188" ht="18" hidden="1" customHeight="1" x14ac:dyDescent="0.2">
      <c r="AO53" s="269">
        <f t="shared" si="33"/>
        <v>22</v>
      </c>
      <c r="AP53" s="269" t="s">
        <v>503</v>
      </c>
      <c r="AQ53" s="270" t="s">
        <v>405</v>
      </c>
      <c r="AV53" s="30" t="s">
        <v>453</v>
      </c>
      <c r="AW53" s="22">
        <f t="shared" si="26"/>
        <v>51</v>
      </c>
      <c r="AX53" s="35" t="s">
        <v>83</v>
      </c>
      <c r="AY53" s="40">
        <v>5</v>
      </c>
      <c r="AZ53" s="40">
        <v>5</v>
      </c>
      <c r="BA53" s="40">
        <v>2</v>
      </c>
      <c r="BB53" s="40">
        <v>9</v>
      </c>
      <c r="BC53" s="42" t="s">
        <v>513</v>
      </c>
      <c r="BD53" s="39">
        <v>140000</v>
      </c>
      <c r="BE53" s="213" t="s">
        <v>366</v>
      </c>
      <c r="BF53" s="213">
        <v>30</v>
      </c>
      <c r="BG53" s="213">
        <v>30</v>
      </c>
      <c r="BH53" s="213">
        <v>30</v>
      </c>
      <c r="BI53" s="213">
        <v>20</v>
      </c>
      <c r="BJ53" s="213" t="s">
        <v>11</v>
      </c>
      <c r="BK53" s="39">
        <v>1</v>
      </c>
      <c r="BL53" s="213"/>
      <c r="BR53" s="39"/>
      <c r="BS53" s="43"/>
      <c r="BT53" s="39"/>
      <c r="BU53" s="142"/>
      <c r="BV53" s="39"/>
      <c r="BW53" s="39"/>
      <c r="BX53" s="39"/>
      <c r="BY53" s="43"/>
      <c r="GF53" s="213"/>
    </row>
    <row r="54" spans="41:188" ht="18" hidden="1" customHeight="1" x14ac:dyDescent="0.2">
      <c r="AO54" s="269">
        <f t="shared" si="33"/>
        <v>23</v>
      </c>
      <c r="AP54" s="269" t="s">
        <v>503</v>
      </c>
      <c r="AQ54" s="270" t="s">
        <v>406</v>
      </c>
      <c r="AV54" s="30" t="s">
        <v>454</v>
      </c>
      <c r="AW54" s="22">
        <f t="shared" si="26"/>
        <v>52</v>
      </c>
      <c r="AX54" s="35" t="s">
        <v>301</v>
      </c>
      <c r="AY54" s="40">
        <v>6</v>
      </c>
      <c r="AZ54" s="40">
        <v>3</v>
      </c>
      <c r="BA54" s="40">
        <v>3</v>
      </c>
      <c r="BB54" s="40">
        <v>8</v>
      </c>
      <c r="BC54" s="42" t="s">
        <v>292</v>
      </c>
      <c r="BD54" s="39">
        <v>50000</v>
      </c>
      <c r="BE54" s="213" t="s">
        <v>478</v>
      </c>
      <c r="BF54" s="213" t="s">
        <v>11</v>
      </c>
      <c r="BG54" s="213" t="s">
        <v>11</v>
      </c>
      <c r="BH54" s="213" t="s">
        <v>11</v>
      </c>
      <c r="BI54" s="213" t="s">
        <v>11</v>
      </c>
      <c r="BJ54" s="213" t="s">
        <v>11</v>
      </c>
      <c r="BK54" s="213">
        <v>11</v>
      </c>
      <c r="BL54" s="39"/>
      <c r="BR54" s="39"/>
      <c r="BS54" s="43"/>
      <c r="BT54" s="39"/>
      <c r="BU54" s="142"/>
      <c r="BV54" s="39"/>
      <c r="BW54" s="39"/>
      <c r="BX54" s="39"/>
      <c r="BY54" s="43"/>
      <c r="GF54" s="39"/>
    </row>
    <row r="55" spans="41:188" ht="18" hidden="1" customHeight="1" x14ac:dyDescent="0.2">
      <c r="AO55" s="269">
        <f t="shared" si="33"/>
        <v>24</v>
      </c>
      <c r="AP55" s="269" t="s">
        <v>503</v>
      </c>
      <c r="AQ55" s="270" t="s">
        <v>407</v>
      </c>
      <c r="AV55" s="30" t="s">
        <v>455</v>
      </c>
      <c r="AW55" s="22">
        <f t="shared" si="26"/>
        <v>53</v>
      </c>
      <c r="AX55" s="35" t="s">
        <v>109</v>
      </c>
      <c r="AY55" s="40">
        <v>5</v>
      </c>
      <c r="AZ55" s="40">
        <v>3</v>
      </c>
      <c r="BA55" s="40">
        <v>2</v>
      </c>
      <c r="BB55" s="40">
        <v>7</v>
      </c>
      <c r="BC55" s="42" t="s">
        <v>507</v>
      </c>
      <c r="BD55" s="39">
        <v>40000</v>
      </c>
      <c r="BE55" s="39" t="s">
        <v>246</v>
      </c>
      <c r="BF55" s="39">
        <v>20</v>
      </c>
      <c r="BG55" s="39">
        <v>30</v>
      </c>
      <c r="BH55" s="39">
        <v>30</v>
      </c>
      <c r="BI55" s="39">
        <v>30</v>
      </c>
      <c r="BJ55" s="39" t="s">
        <v>11</v>
      </c>
      <c r="BK55" s="39">
        <v>16</v>
      </c>
      <c r="BL55" s="39"/>
      <c r="BR55" s="39"/>
      <c r="BS55" s="43"/>
      <c r="BT55" s="39"/>
      <c r="BU55" s="142"/>
      <c r="BV55" s="39"/>
      <c r="BW55" s="39"/>
      <c r="BX55" s="39"/>
      <c r="BY55" s="43"/>
      <c r="GF55" s="39"/>
    </row>
    <row r="56" spans="41:188" ht="18" hidden="1" customHeight="1" x14ac:dyDescent="0.2">
      <c r="AO56" s="269">
        <f t="shared" si="33"/>
        <v>25</v>
      </c>
      <c r="AP56" s="269" t="s">
        <v>503</v>
      </c>
      <c r="AQ56" s="270" t="s">
        <v>408</v>
      </c>
      <c r="AV56" s="30" t="s">
        <v>456</v>
      </c>
      <c r="AW56" s="22">
        <f t="shared" si="26"/>
        <v>54</v>
      </c>
      <c r="AX56" s="35" t="s">
        <v>102</v>
      </c>
      <c r="AY56" s="40">
        <v>6</v>
      </c>
      <c r="AZ56" s="40">
        <v>3</v>
      </c>
      <c r="BA56" s="40">
        <v>2</v>
      </c>
      <c r="BB56" s="40">
        <v>7</v>
      </c>
      <c r="BC56" s="42" t="s">
        <v>509</v>
      </c>
      <c r="BD56" s="39">
        <v>70000</v>
      </c>
      <c r="BE56" s="39" t="s">
        <v>247</v>
      </c>
      <c r="BF56" s="39">
        <v>20</v>
      </c>
      <c r="BG56" s="39">
        <v>30</v>
      </c>
      <c r="BH56" s="39">
        <v>20</v>
      </c>
      <c r="BI56" s="39">
        <v>30</v>
      </c>
      <c r="BJ56" s="39" t="s">
        <v>11</v>
      </c>
      <c r="BK56" s="39">
        <v>2</v>
      </c>
      <c r="BL56" s="39"/>
      <c r="BR56" s="39"/>
      <c r="BS56" s="43"/>
      <c r="BT56" s="39"/>
      <c r="BU56" s="142"/>
      <c r="BV56" s="39"/>
      <c r="BW56" s="39"/>
      <c r="BX56" s="39"/>
      <c r="BY56" s="43"/>
      <c r="GF56" s="39"/>
    </row>
    <row r="57" spans="41:188" ht="18" hidden="1" customHeight="1" x14ac:dyDescent="0.2">
      <c r="AO57" s="269">
        <f t="shared" si="33"/>
        <v>26</v>
      </c>
      <c r="AP57" s="269" t="s">
        <v>503</v>
      </c>
      <c r="AQ57" s="270" t="s">
        <v>409</v>
      </c>
      <c r="AV57" s="30" t="s">
        <v>457</v>
      </c>
      <c r="AW57" s="22">
        <f t="shared" si="26"/>
        <v>55</v>
      </c>
      <c r="AX57" s="35" t="s">
        <v>103</v>
      </c>
      <c r="AY57" s="40">
        <v>6</v>
      </c>
      <c r="AZ57" s="40">
        <v>3</v>
      </c>
      <c r="BA57" s="40">
        <v>2</v>
      </c>
      <c r="BB57" s="40">
        <v>8</v>
      </c>
      <c r="BC57" s="42" t="s">
        <v>517</v>
      </c>
      <c r="BD57" s="39">
        <v>90000</v>
      </c>
      <c r="BE57" s="39" t="s">
        <v>248</v>
      </c>
      <c r="BF57" s="39">
        <v>20</v>
      </c>
      <c r="BG57" s="39">
        <v>30</v>
      </c>
      <c r="BH57" s="39">
        <v>30</v>
      </c>
      <c r="BI57" s="39">
        <v>20</v>
      </c>
      <c r="BJ57" s="39" t="s">
        <v>11</v>
      </c>
      <c r="BK57" s="39">
        <v>2</v>
      </c>
      <c r="BL57" s="39"/>
      <c r="BR57" s="39"/>
      <c r="BS57" s="43"/>
      <c r="BT57" s="39"/>
      <c r="BU57" s="142"/>
      <c r="BV57" s="39"/>
      <c r="BW57" s="39"/>
      <c r="BX57" s="39"/>
      <c r="BY57" s="43"/>
      <c r="GF57" s="39"/>
    </row>
    <row r="58" spans="41:188" ht="18" hidden="1" customHeight="1" x14ac:dyDescent="0.2">
      <c r="AO58" s="269">
        <f t="shared" si="33"/>
        <v>27</v>
      </c>
      <c r="AP58" s="269" t="s">
        <v>503</v>
      </c>
      <c r="AQ58" s="270" t="s">
        <v>410</v>
      </c>
      <c r="AV58" s="30" t="s">
        <v>458</v>
      </c>
      <c r="AW58" s="22">
        <f t="shared" si="26"/>
        <v>56</v>
      </c>
      <c r="AX58" s="35" t="s">
        <v>508</v>
      </c>
      <c r="AY58" s="40">
        <v>4</v>
      </c>
      <c r="AZ58" s="40">
        <v>5</v>
      </c>
      <c r="BA58" s="40">
        <v>1</v>
      </c>
      <c r="BB58" s="40">
        <v>9</v>
      </c>
      <c r="BC58" s="42" t="s">
        <v>679</v>
      </c>
      <c r="BD58" s="39">
        <v>100000</v>
      </c>
      <c r="BE58" s="39" t="s">
        <v>249</v>
      </c>
      <c r="BF58" s="39">
        <v>30</v>
      </c>
      <c r="BG58" s="39">
        <v>30</v>
      </c>
      <c r="BH58" s="39">
        <v>30</v>
      </c>
      <c r="BI58" s="39">
        <v>20</v>
      </c>
      <c r="BJ58" s="39" t="s">
        <v>11</v>
      </c>
      <c r="BK58" s="39">
        <v>4</v>
      </c>
      <c r="BL58" s="213"/>
      <c r="BR58" s="39"/>
      <c r="BS58" s="43"/>
      <c r="BT58" s="39"/>
      <c r="BU58" s="142"/>
      <c r="BV58" s="39"/>
      <c r="BW58" s="39"/>
      <c r="BX58" s="39"/>
      <c r="BY58" s="43"/>
      <c r="GF58" s="213"/>
    </row>
    <row r="59" spans="41:188" ht="18" hidden="1" customHeight="1" x14ac:dyDescent="0.2">
      <c r="AO59" s="269">
        <f t="shared" si="33"/>
        <v>28</v>
      </c>
      <c r="AP59" s="269" t="s">
        <v>503</v>
      </c>
      <c r="AQ59" s="270" t="s">
        <v>411</v>
      </c>
      <c r="AV59" s="30" t="s">
        <v>459</v>
      </c>
      <c r="AW59" s="22">
        <f t="shared" si="26"/>
        <v>57</v>
      </c>
      <c r="AX59" s="35" t="s">
        <v>494</v>
      </c>
      <c r="AY59" s="40">
        <v>5</v>
      </c>
      <c r="AZ59" s="40">
        <v>3</v>
      </c>
      <c r="BA59" s="40">
        <v>2</v>
      </c>
      <c r="BB59" s="40">
        <v>7</v>
      </c>
      <c r="BC59" s="42" t="s">
        <v>675</v>
      </c>
      <c r="BD59" s="39">
        <v>40000</v>
      </c>
      <c r="BE59" s="213" t="s">
        <v>367</v>
      </c>
      <c r="BF59" s="213" t="s">
        <v>11</v>
      </c>
      <c r="BG59" s="213" t="s">
        <v>11</v>
      </c>
      <c r="BH59" s="213" t="s">
        <v>11</v>
      </c>
      <c r="BI59" s="213" t="s">
        <v>11</v>
      </c>
      <c r="BJ59" s="213" t="s">
        <v>11</v>
      </c>
      <c r="BK59" s="213">
        <v>11</v>
      </c>
      <c r="BL59" s="213"/>
      <c r="BR59" s="39"/>
      <c r="BS59" s="43"/>
      <c r="BT59" s="39"/>
      <c r="BU59" s="142"/>
      <c r="BV59" s="39"/>
      <c r="BW59" s="39"/>
      <c r="BX59" s="39"/>
      <c r="BY59" s="43"/>
      <c r="GF59" s="25"/>
    </row>
    <row r="60" spans="41:188" ht="18" hidden="1" customHeight="1" x14ac:dyDescent="0.2">
      <c r="AO60" s="269">
        <f t="shared" si="33"/>
        <v>29</v>
      </c>
      <c r="AP60" s="269" t="s">
        <v>503</v>
      </c>
      <c r="AQ60" s="270" t="s">
        <v>412</v>
      </c>
      <c r="AW60" s="22">
        <f t="shared" si="26"/>
        <v>58</v>
      </c>
      <c r="AX60" s="35" t="s">
        <v>81</v>
      </c>
      <c r="AY60" s="40">
        <v>8</v>
      </c>
      <c r="AZ60" s="40">
        <v>2</v>
      </c>
      <c r="BA60" s="40">
        <v>3</v>
      </c>
      <c r="BB60" s="40">
        <v>7</v>
      </c>
      <c r="BC60" s="42" t="s">
        <v>518</v>
      </c>
      <c r="BD60" s="39">
        <v>60000</v>
      </c>
      <c r="BE60" s="39" t="s">
        <v>463</v>
      </c>
      <c r="BF60" s="39">
        <v>30</v>
      </c>
      <c r="BG60" s="39">
        <v>20</v>
      </c>
      <c r="BH60" s="39">
        <v>30</v>
      </c>
      <c r="BI60" s="39">
        <v>30</v>
      </c>
      <c r="BJ60" s="39" t="s">
        <v>11</v>
      </c>
      <c r="BK60" s="213">
        <v>16</v>
      </c>
      <c r="BL60" s="39"/>
      <c r="BR60" s="39"/>
      <c r="BS60" s="43"/>
      <c r="BT60" s="39"/>
      <c r="BU60" s="142"/>
      <c r="BV60" s="39"/>
      <c r="BW60" s="39"/>
      <c r="BX60" s="39"/>
      <c r="BY60" s="43"/>
      <c r="GF60" s="25"/>
    </row>
    <row r="61" spans="41:188" ht="18" hidden="1" customHeight="1" x14ac:dyDescent="0.2">
      <c r="AO61" s="269">
        <f t="shared" si="33"/>
        <v>30</v>
      </c>
      <c r="AP61" s="269" t="s">
        <v>504</v>
      </c>
      <c r="AQ61" s="270" t="s">
        <v>413</v>
      </c>
      <c r="AW61" s="22">
        <f t="shared" si="26"/>
        <v>59</v>
      </c>
      <c r="AX61" s="35" t="s">
        <v>82</v>
      </c>
      <c r="AY61" s="40">
        <v>6</v>
      </c>
      <c r="AZ61" s="40">
        <v>4</v>
      </c>
      <c r="BA61" s="40">
        <v>1</v>
      </c>
      <c r="BB61" s="40">
        <v>9</v>
      </c>
      <c r="BD61" s="39">
        <v>80000</v>
      </c>
      <c r="BE61" s="39" t="s">
        <v>464</v>
      </c>
      <c r="BF61" s="39">
        <v>20</v>
      </c>
      <c r="BG61" s="39">
        <v>30</v>
      </c>
      <c r="BH61" s="39">
        <v>30</v>
      </c>
      <c r="BI61" s="39">
        <v>20</v>
      </c>
      <c r="BJ61" s="39" t="s">
        <v>11</v>
      </c>
      <c r="BK61" s="39">
        <v>6</v>
      </c>
      <c r="BL61" s="39"/>
      <c r="BR61" s="39"/>
      <c r="BS61" s="43"/>
      <c r="BT61" s="39"/>
      <c r="BU61" s="142"/>
      <c r="BV61" s="39"/>
      <c r="BW61" s="39"/>
      <c r="BX61" s="39"/>
      <c r="BY61" s="43"/>
      <c r="GF61" s="25"/>
    </row>
    <row r="62" spans="41:188" ht="18" hidden="1" customHeight="1" x14ac:dyDescent="0.2">
      <c r="AO62" s="269">
        <f t="shared" si="33"/>
        <v>31</v>
      </c>
      <c r="AP62" s="269" t="s">
        <v>504</v>
      </c>
      <c r="AQ62" s="270" t="s">
        <v>414</v>
      </c>
      <c r="AW62" s="22">
        <f t="shared" si="26"/>
        <v>60</v>
      </c>
      <c r="AX62" s="35" t="s">
        <v>85</v>
      </c>
      <c r="AY62" s="40">
        <v>6</v>
      </c>
      <c r="AZ62" s="40">
        <v>5</v>
      </c>
      <c r="BA62" s="40">
        <v>1</v>
      </c>
      <c r="BB62" s="40">
        <v>9</v>
      </c>
      <c r="BC62" s="42" t="s">
        <v>510</v>
      </c>
      <c r="BD62" s="39">
        <v>140000</v>
      </c>
      <c r="BE62" s="213" t="s">
        <v>368</v>
      </c>
      <c r="BF62" s="213">
        <v>30</v>
      </c>
      <c r="BG62" s="213">
        <v>30</v>
      </c>
      <c r="BH62" s="213">
        <v>30</v>
      </c>
      <c r="BI62" s="213">
        <v>20</v>
      </c>
      <c r="BJ62" s="213" t="s">
        <v>11</v>
      </c>
      <c r="BK62" s="39">
        <v>1</v>
      </c>
      <c r="BL62" s="39"/>
      <c r="BR62" s="39"/>
      <c r="BS62" s="43"/>
      <c r="BT62" s="39"/>
      <c r="BU62" s="142"/>
      <c r="BV62" s="39"/>
      <c r="BW62" s="39"/>
      <c r="BX62" s="39"/>
      <c r="BY62" s="43"/>
      <c r="GF62" s="213"/>
    </row>
    <row r="63" spans="41:188" ht="18" hidden="1" customHeight="1" x14ac:dyDescent="0.2">
      <c r="AO63" s="269">
        <f t="shared" si="33"/>
        <v>32</v>
      </c>
      <c r="AP63" s="269" t="s">
        <v>504</v>
      </c>
      <c r="AQ63" s="270" t="s">
        <v>415</v>
      </c>
      <c r="AW63" s="22">
        <f t="shared" si="26"/>
        <v>61</v>
      </c>
      <c r="AX63" s="35" t="s">
        <v>467</v>
      </c>
      <c r="AY63" s="40">
        <v>8</v>
      </c>
      <c r="AZ63" s="40">
        <v>2</v>
      </c>
      <c r="BA63" s="40">
        <v>3</v>
      </c>
      <c r="BB63" s="40">
        <v>7</v>
      </c>
      <c r="BC63" s="42" t="s">
        <v>303</v>
      </c>
      <c r="BD63" s="39">
        <v>60000</v>
      </c>
      <c r="BE63" s="213" t="s">
        <v>475</v>
      </c>
      <c r="BF63" s="213" t="s">
        <v>11</v>
      </c>
      <c r="BG63" s="213" t="s">
        <v>11</v>
      </c>
      <c r="BH63" s="213" t="s">
        <v>11</v>
      </c>
      <c r="BI63" s="213" t="s">
        <v>11</v>
      </c>
      <c r="BJ63" s="213" t="s">
        <v>11</v>
      </c>
      <c r="BK63" s="39">
        <v>11</v>
      </c>
      <c r="BL63" s="39"/>
      <c r="BR63" s="39"/>
      <c r="BS63" s="43"/>
      <c r="BT63" s="39"/>
      <c r="BU63" s="142"/>
      <c r="BV63" s="39"/>
      <c r="BW63" s="39"/>
      <c r="BX63" s="39"/>
      <c r="BY63" s="43"/>
      <c r="GF63" s="39"/>
    </row>
    <row r="64" spans="41:188" ht="18" hidden="1" customHeight="1" x14ac:dyDescent="0.2">
      <c r="AO64" s="269">
        <f t="shared" si="33"/>
        <v>33</v>
      </c>
      <c r="AP64" s="269" t="s">
        <v>504</v>
      </c>
      <c r="AQ64" s="270" t="s">
        <v>416</v>
      </c>
      <c r="AW64" s="22">
        <f t="shared" si="26"/>
        <v>62</v>
      </c>
      <c r="AX64" s="35" t="s">
        <v>214</v>
      </c>
      <c r="AY64" s="40">
        <v>4</v>
      </c>
      <c r="AZ64" s="40">
        <v>3</v>
      </c>
      <c r="BA64" s="40">
        <v>2</v>
      </c>
      <c r="BB64" s="40">
        <v>8</v>
      </c>
      <c r="BC64" s="42" t="s">
        <v>450</v>
      </c>
      <c r="BD64" s="39">
        <v>40000</v>
      </c>
      <c r="BE64" s="39" t="s">
        <v>273</v>
      </c>
      <c r="BF64" s="39">
        <v>20</v>
      </c>
      <c r="BG64" s="39">
        <v>30</v>
      </c>
      <c r="BH64" s="39">
        <v>30</v>
      </c>
      <c r="BI64" s="39">
        <v>30</v>
      </c>
      <c r="BJ64" s="39" t="s">
        <v>11</v>
      </c>
      <c r="BK64" s="39">
        <v>16</v>
      </c>
      <c r="BL64" s="39"/>
      <c r="BR64" s="39"/>
      <c r="BS64" s="43"/>
      <c r="BT64" s="39"/>
      <c r="BU64" s="142"/>
      <c r="BV64" s="39"/>
      <c r="BW64" s="39"/>
      <c r="BX64" s="39"/>
      <c r="BY64" s="43"/>
      <c r="GF64" s="39"/>
    </row>
    <row r="65" spans="41:188" ht="18" hidden="1" customHeight="1" x14ac:dyDescent="0.2">
      <c r="AO65" s="269">
        <f t="shared" si="33"/>
        <v>34</v>
      </c>
      <c r="AP65" s="269" t="s">
        <v>504</v>
      </c>
      <c r="AQ65" s="270" t="s">
        <v>417</v>
      </c>
      <c r="AW65" s="22">
        <f t="shared" si="26"/>
        <v>63</v>
      </c>
      <c r="AX65" s="35" t="s">
        <v>213</v>
      </c>
      <c r="AY65" s="40">
        <v>7</v>
      </c>
      <c r="AZ65" s="40">
        <v>3</v>
      </c>
      <c r="BA65" s="40">
        <v>3</v>
      </c>
      <c r="BB65" s="40">
        <v>7</v>
      </c>
      <c r="BC65" s="42" t="s">
        <v>406</v>
      </c>
      <c r="BD65" s="39">
        <v>70000</v>
      </c>
      <c r="BE65" s="39" t="s">
        <v>274</v>
      </c>
      <c r="BF65" s="39">
        <v>20</v>
      </c>
      <c r="BG65" s="39">
        <v>20</v>
      </c>
      <c r="BH65" s="39">
        <v>30</v>
      </c>
      <c r="BI65" s="39">
        <v>30</v>
      </c>
      <c r="BJ65" s="39" t="s">
        <v>11</v>
      </c>
      <c r="BK65" s="39">
        <v>2</v>
      </c>
      <c r="BL65" s="39"/>
      <c r="BR65" s="39"/>
      <c r="BS65" s="43"/>
      <c r="BT65" s="39"/>
      <c r="BU65" s="142"/>
      <c r="BV65" s="39"/>
      <c r="BW65" s="39"/>
      <c r="BX65" s="39"/>
      <c r="BY65" s="43"/>
      <c r="GF65" s="39"/>
    </row>
    <row r="66" spans="41:188" ht="18" hidden="1" customHeight="1" x14ac:dyDescent="0.2">
      <c r="AO66" s="269">
        <f t="shared" si="33"/>
        <v>35</v>
      </c>
      <c r="AP66" s="269" t="s">
        <v>504</v>
      </c>
      <c r="AQ66" s="270" t="s">
        <v>100</v>
      </c>
      <c r="AW66" s="22">
        <f t="shared" si="26"/>
        <v>64</v>
      </c>
      <c r="AX66" s="35" t="s">
        <v>489</v>
      </c>
      <c r="AY66" s="40">
        <v>6</v>
      </c>
      <c r="AZ66" s="40">
        <v>3</v>
      </c>
      <c r="BA66" s="40">
        <v>3</v>
      </c>
      <c r="BB66" s="40">
        <v>8</v>
      </c>
      <c r="BC66" s="42" t="s">
        <v>512</v>
      </c>
      <c r="BD66" s="39">
        <v>90000</v>
      </c>
      <c r="BE66" s="39" t="s">
        <v>275</v>
      </c>
      <c r="BF66" s="39">
        <v>20</v>
      </c>
      <c r="BG66" s="39">
        <v>30</v>
      </c>
      <c r="BH66" s="39">
        <v>30</v>
      </c>
      <c r="BI66" s="39">
        <v>20</v>
      </c>
      <c r="BJ66" s="39" t="s">
        <v>11</v>
      </c>
      <c r="BK66" s="39">
        <v>2</v>
      </c>
      <c r="BL66" s="39"/>
      <c r="BR66" s="39"/>
      <c r="BS66" s="43"/>
      <c r="BT66" s="39"/>
      <c r="BU66" s="142"/>
      <c r="BV66" s="39"/>
      <c r="BW66" s="39"/>
      <c r="BX66" s="39"/>
      <c r="BY66" s="43"/>
      <c r="GF66" s="39"/>
    </row>
    <row r="67" spans="41:188" ht="18" hidden="1" customHeight="1" x14ac:dyDescent="0.2">
      <c r="AO67" s="269">
        <f t="shared" si="33"/>
        <v>36</v>
      </c>
      <c r="AP67" s="269" t="s">
        <v>504</v>
      </c>
      <c r="AQ67" s="270" t="s">
        <v>418</v>
      </c>
      <c r="AW67" s="22">
        <f t="shared" si="26"/>
        <v>65</v>
      </c>
      <c r="AX67" s="35" t="s">
        <v>104</v>
      </c>
      <c r="AY67" s="40">
        <v>4</v>
      </c>
      <c r="AZ67" s="40">
        <v>4</v>
      </c>
      <c r="BA67" s="40">
        <v>2</v>
      </c>
      <c r="BB67" s="40">
        <v>9</v>
      </c>
      <c r="BC67" s="42" t="s">
        <v>511</v>
      </c>
      <c r="BD67" s="39">
        <v>110000</v>
      </c>
      <c r="BE67" s="39" t="s">
        <v>276</v>
      </c>
      <c r="BF67" s="39">
        <v>20</v>
      </c>
      <c r="BG67" s="39">
        <v>30</v>
      </c>
      <c r="BH67" s="39">
        <v>30</v>
      </c>
      <c r="BI67" s="39">
        <v>20</v>
      </c>
      <c r="BJ67" s="39" t="s">
        <v>11</v>
      </c>
      <c r="BK67" s="39">
        <v>2</v>
      </c>
      <c r="BL67" s="39"/>
      <c r="BR67" s="39"/>
      <c r="BS67" s="43"/>
      <c r="BT67" s="39"/>
      <c r="BU67" s="142"/>
      <c r="BV67" s="39"/>
      <c r="BW67" s="39"/>
      <c r="BX67" s="39"/>
      <c r="BY67" s="43"/>
      <c r="GF67" s="39"/>
    </row>
    <row r="68" spans="41:188" ht="18" hidden="1" customHeight="1" x14ac:dyDescent="0.2">
      <c r="AO68" s="269">
        <f t="shared" si="33"/>
        <v>37</v>
      </c>
      <c r="AP68" s="269" t="s">
        <v>505</v>
      </c>
      <c r="AQ68" s="270" t="s">
        <v>427</v>
      </c>
      <c r="AW68" s="22">
        <f t="shared" si="26"/>
        <v>66</v>
      </c>
      <c r="AX68" s="35" t="s">
        <v>105</v>
      </c>
      <c r="AY68" s="40">
        <v>8</v>
      </c>
      <c r="AZ68" s="40">
        <v>3</v>
      </c>
      <c r="BA68" s="40">
        <v>3</v>
      </c>
      <c r="BB68" s="40">
        <v>8</v>
      </c>
      <c r="BC68" s="42" t="s">
        <v>497</v>
      </c>
      <c r="BD68" s="39">
        <v>120000</v>
      </c>
      <c r="BE68" s="39" t="s">
        <v>277</v>
      </c>
      <c r="BF68" s="39">
        <v>20</v>
      </c>
      <c r="BG68" s="39">
        <v>20</v>
      </c>
      <c r="BH68" s="39">
        <v>30</v>
      </c>
      <c r="BI68" s="39">
        <v>30</v>
      </c>
      <c r="BJ68" s="39" t="s">
        <v>11</v>
      </c>
      <c r="BK68" s="39">
        <v>2</v>
      </c>
      <c r="BL68" s="213"/>
      <c r="BR68" s="39"/>
      <c r="BS68" s="43"/>
      <c r="BT68" s="39"/>
      <c r="BU68" s="142"/>
      <c r="BV68" s="39"/>
      <c r="BW68" s="39"/>
      <c r="BX68" s="39"/>
      <c r="BY68" s="43"/>
      <c r="GF68" s="213"/>
    </row>
    <row r="69" spans="41:188" ht="18" hidden="1" customHeight="1" x14ac:dyDescent="0.2">
      <c r="AO69" s="269">
        <f t="shared" si="33"/>
        <v>38</v>
      </c>
      <c r="AP69" s="269" t="s">
        <v>505</v>
      </c>
      <c r="AQ69" s="270" t="s">
        <v>428</v>
      </c>
      <c r="AW69" s="22">
        <f t="shared" si="26"/>
        <v>67</v>
      </c>
      <c r="AX69" s="35" t="s">
        <v>468</v>
      </c>
      <c r="AY69" s="40">
        <v>4</v>
      </c>
      <c r="AZ69" s="40">
        <v>3</v>
      </c>
      <c r="BA69" s="40">
        <v>2</v>
      </c>
      <c r="BB69" s="40">
        <v>8</v>
      </c>
      <c r="BC69" s="42" t="s">
        <v>302</v>
      </c>
      <c r="BD69" s="39">
        <v>40000</v>
      </c>
      <c r="BE69" s="213" t="s">
        <v>369</v>
      </c>
      <c r="BF69" s="213" t="s">
        <v>11</v>
      </c>
      <c r="BG69" s="213" t="s">
        <v>11</v>
      </c>
      <c r="BH69" s="213" t="s">
        <v>11</v>
      </c>
      <c r="BI69" s="213" t="s">
        <v>11</v>
      </c>
      <c r="BJ69" s="213" t="s">
        <v>11</v>
      </c>
      <c r="BK69" s="213">
        <v>11</v>
      </c>
      <c r="BL69" s="39"/>
      <c r="BR69" s="39"/>
      <c r="BS69" s="43"/>
      <c r="BT69" s="39"/>
      <c r="BU69" s="142"/>
      <c r="BV69" s="39"/>
      <c r="BW69" s="39"/>
      <c r="BX69" s="39"/>
      <c r="BY69" s="43"/>
      <c r="GF69" s="39"/>
    </row>
    <row r="70" spans="41:188" ht="18" hidden="1" customHeight="1" x14ac:dyDescent="0.2">
      <c r="AO70" s="269">
        <f t="shared" si="33"/>
        <v>39</v>
      </c>
      <c r="AP70" s="269" t="s">
        <v>505</v>
      </c>
      <c r="AQ70" s="270" t="s">
        <v>419</v>
      </c>
      <c r="AW70" s="22">
        <f t="shared" si="26"/>
        <v>68</v>
      </c>
      <c r="AX70" s="35" t="s">
        <v>61</v>
      </c>
      <c r="AY70" s="40">
        <v>6</v>
      </c>
      <c r="AZ70" s="40">
        <v>3</v>
      </c>
      <c r="BA70" s="40">
        <v>3</v>
      </c>
      <c r="BB70" s="40">
        <v>7</v>
      </c>
      <c r="BC70" s="42" t="s">
        <v>21</v>
      </c>
      <c r="BD70" s="39">
        <v>50000</v>
      </c>
      <c r="BE70" s="39" t="s">
        <v>250</v>
      </c>
      <c r="BF70" s="39">
        <v>20</v>
      </c>
      <c r="BG70" s="39">
        <v>30</v>
      </c>
      <c r="BH70" s="39">
        <v>30</v>
      </c>
      <c r="BI70" s="39">
        <v>30</v>
      </c>
      <c r="BJ70" s="39" t="s">
        <v>11</v>
      </c>
      <c r="BK70" s="39">
        <v>16</v>
      </c>
      <c r="BL70" s="39"/>
      <c r="BR70" s="39"/>
      <c r="BS70" s="43"/>
      <c r="BT70" s="39"/>
      <c r="BU70" s="142"/>
      <c r="BV70" s="39"/>
      <c r="BW70" s="39"/>
      <c r="BX70" s="39"/>
      <c r="BY70" s="43"/>
      <c r="GF70" s="39"/>
    </row>
    <row r="71" spans="41:188" ht="18" hidden="1" customHeight="1" x14ac:dyDescent="0.2">
      <c r="AO71" s="269">
        <f t="shared" si="33"/>
        <v>40</v>
      </c>
      <c r="AP71" s="269" t="s">
        <v>505</v>
      </c>
      <c r="AQ71" s="270" t="s">
        <v>420</v>
      </c>
      <c r="AW71" s="22">
        <f t="shared" si="26"/>
        <v>69</v>
      </c>
      <c r="AX71" s="35" t="s">
        <v>62</v>
      </c>
      <c r="AY71" s="40">
        <v>6</v>
      </c>
      <c r="AZ71" s="40">
        <v>3</v>
      </c>
      <c r="BA71" s="40">
        <v>3</v>
      </c>
      <c r="BB71" s="40">
        <v>7</v>
      </c>
      <c r="BC71" s="42" t="s">
        <v>536</v>
      </c>
      <c r="BD71" s="39">
        <v>70000</v>
      </c>
      <c r="BE71" s="39" t="s">
        <v>251</v>
      </c>
      <c r="BF71" s="39">
        <v>20</v>
      </c>
      <c r="BG71" s="39">
        <v>30</v>
      </c>
      <c r="BH71" s="39">
        <v>20</v>
      </c>
      <c r="BI71" s="39">
        <v>30</v>
      </c>
      <c r="BJ71" s="39" t="s">
        <v>11</v>
      </c>
      <c r="BK71" s="39">
        <v>2</v>
      </c>
      <c r="BL71" s="39"/>
      <c r="BR71" s="39"/>
      <c r="BS71" s="43"/>
      <c r="BT71" s="39"/>
      <c r="BU71" s="142"/>
      <c r="BV71" s="39"/>
      <c r="BW71" s="39"/>
      <c r="BX71" s="39"/>
      <c r="BY71" s="43"/>
      <c r="GF71" s="39"/>
    </row>
    <row r="72" spans="41:188" ht="18" hidden="1" customHeight="1" x14ac:dyDescent="0.2">
      <c r="AO72" s="269">
        <f t="shared" si="33"/>
        <v>41</v>
      </c>
      <c r="AP72" s="269" t="s">
        <v>505</v>
      </c>
      <c r="AQ72" s="270" t="s">
        <v>421</v>
      </c>
      <c r="AW72" s="22">
        <f t="shared" si="26"/>
        <v>70</v>
      </c>
      <c r="AX72" s="35" t="s">
        <v>206</v>
      </c>
      <c r="AY72" s="40">
        <v>7</v>
      </c>
      <c r="AZ72" s="40">
        <v>3</v>
      </c>
      <c r="BA72" s="40">
        <v>3</v>
      </c>
      <c r="BB72" s="40">
        <v>7</v>
      </c>
      <c r="BC72" s="42" t="s">
        <v>538</v>
      </c>
      <c r="BD72" s="39">
        <v>90000</v>
      </c>
      <c r="BE72" s="39" t="s">
        <v>252</v>
      </c>
      <c r="BF72" s="39">
        <v>20</v>
      </c>
      <c r="BG72" s="39">
        <v>20</v>
      </c>
      <c r="BH72" s="39">
        <v>30</v>
      </c>
      <c r="BI72" s="39">
        <v>30</v>
      </c>
      <c r="BJ72" s="39" t="s">
        <v>11</v>
      </c>
      <c r="BK72" s="39">
        <v>2</v>
      </c>
      <c r="BL72" s="39"/>
      <c r="BR72" s="39"/>
      <c r="BS72" s="43"/>
      <c r="BT72" s="39"/>
      <c r="BU72" s="142"/>
      <c r="BV72" s="39"/>
      <c r="BW72" s="39"/>
      <c r="BX72" s="39"/>
      <c r="BY72" s="43"/>
      <c r="GF72" s="39"/>
    </row>
    <row r="73" spans="41:188" ht="18" hidden="1" customHeight="1" x14ac:dyDescent="0.2">
      <c r="AO73" s="269">
        <f t="shared" si="33"/>
        <v>42</v>
      </c>
      <c r="AP73" s="269" t="s">
        <v>505</v>
      </c>
      <c r="AQ73" s="270" t="s">
        <v>422</v>
      </c>
      <c r="AW73" s="22">
        <f t="shared" si="26"/>
        <v>71</v>
      </c>
      <c r="AX73" s="35" t="s">
        <v>63</v>
      </c>
      <c r="AY73" s="40">
        <v>6</v>
      </c>
      <c r="AZ73" s="40">
        <v>3</v>
      </c>
      <c r="BA73" s="40">
        <v>3</v>
      </c>
      <c r="BB73" s="40">
        <v>7</v>
      </c>
      <c r="BC73" s="42" t="s">
        <v>537</v>
      </c>
      <c r="BD73" s="39">
        <v>90000</v>
      </c>
      <c r="BE73" s="39" t="s">
        <v>253</v>
      </c>
      <c r="BF73" s="39">
        <v>20</v>
      </c>
      <c r="BG73" s="39">
        <v>30</v>
      </c>
      <c r="BH73" s="39">
        <v>30</v>
      </c>
      <c r="BI73" s="39">
        <v>20</v>
      </c>
      <c r="BJ73" s="39" t="s">
        <v>11</v>
      </c>
      <c r="BK73" s="39">
        <v>2</v>
      </c>
      <c r="BL73" s="39"/>
      <c r="BR73" s="39"/>
      <c r="BS73" s="43"/>
      <c r="BT73" s="39"/>
      <c r="BU73" s="142"/>
      <c r="BV73" s="39"/>
      <c r="BW73" s="39"/>
      <c r="BX73" s="39"/>
      <c r="BY73" s="43"/>
      <c r="GF73" s="39"/>
    </row>
    <row r="74" spans="41:188" ht="18" hidden="1" customHeight="1" x14ac:dyDescent="0.2">
      <c r="AO74" s="269">
        <f t="shared" si="33"/>
        <v>43</v>
      </c>
      <c r="AP74" s="269" t="s">
        <v>505</v>
      </c>
      <c r="AQ74" s="270" t="s">
        <v>423</v>
      </c>
      <c r="AW74" s="22">
        <f t="shared" si="26"/>
        <v>72</v>
      </c>
      <c r="AX74" s="35" t="s">
        <v>154</v>
      </c>
      <c r="AY74" s="40">
        <v>6</v>
      </c>
      <c r="AZ74" s="40">
        <v>4</v>
      </c>
      <c r="BA74" s="40">
        <v>2</v>
      </c>
      <c r="BB74" s="40">
        <v>8</v>
      </c>
      <c r="BC74" s="42" t="s">
        <v>393</v>
      </c>
      <c r="BD74" s="39">
        <v>110000</v>
      </c>
      <c r="BE74" s="39" t="s">
        <v>254</v>
      </c>
      <c r="BF74" s="39">
        <v>20</v>
      </c>
      <c r="BG74" s="39">
        <v>30</v>
      </c>
      <c r="BH74" s="39">
        <v>30</v>
      </c>
      <c r="BI74" s="39">
        <v>20</v>
      </c>
      <c r="BJ74" s="39" t="s">
        <v>11</v>
      </c>
      <c r="BK74" s="39">
        <v>2</v>
      </c>
      <c r="BL74" s="39"/>
      <c r="BR74" s="39"/>
      <c r="BS74" s="43"/>
      <c r="BT74" s="39"/>
      <c r="BU74" s="142"/>
      <c r="BV74" s="39"/>
      <c r="BW74" s="39"/>
      <c r="BX74" s="39"/>
      <c r="BY74" s="43"/>
      <c r="GF74" s="25"/>
    </row>
    <row r="75" spans="41:188" ht="18" hidden="1" customHeight="1" x14ac:dyDescent="0.2">
      <c r="AO75" s="269">
        <f t="shared" si="33"/>
        <v>44</v>
      </c>
      <c r="AP75" s="269" t="s">
        <v>505</v>
      </c>
      <c r="AQ75" s="270" t="s">
        <v>424</v>
      </c>
      <c r="AW75" s="22">
        <f t="shared" si="26"/>
        <v>73</v>
      </c>
      <c r="AX75" s="35" t="s">
        <v>155</v>
      </c>
      <c r="AY75" s="40">
        <v>5</v>
      </c>
      <c r="AZ75" s="40">
        <v>5</v>
      </c>
      <c r="BA75" s="40">
        <v>1</v>
      </c>
      <c r="BB75" s="40">
        <v>8</v>
      </c>
      <c r="BC75" s="42" t="s">
        <v>539</v>
      </c>
      <c r="BD75" s="39">
        <v>140000</v>
      </c>
      <c r="BE75" s="213" t="s">
        <v>370</v>
      </c>
      <c r="BF75" s="213">
        <v>30</v>
      </c>
      <c r="BG75" s="213">
        <v>30</v>
      </c>
      <c r="BH75" s="213">
        <v>30</v>
      </c>
      <c r="BI75" s="213">
        <v>20</v>
      </c>
      <c r="BJ75" s="213" t="s">
        <v>11</v>
      </c>
      <c r="BK75" s="39">
        <v>1</v>
      </c>
      <c r="BL75" s="213"/>
      <c r="BR75" s="39"/>
      <c r="BS75" s="43"/>
      <c r="BT75" s="39"/>
      <c r="BU75" s="142"/>
      <c r="BV75" s="39"/>
      <c r="BW75" s="39"/>
      <c r="BX75" s="39"/>
      <c r="BY75" s="43"/>
      <c r="GF75" s="213"/>
    </row>
    <row r="76" spans="41:188" ht="18" hidden="1" customHeight="1" x14ac:dyDescent="0.2">
      <c r="AO76" s="269">
        <f t="shared" si="33"/>
        <v>45</v>
      </c>
      <c r="AP76" s="269" t="s">
        <v>505</v>
      </c>
      <c r="AQ76" s="270" t="s">
        <v>425</v>
      </c>
      <c r="AW76" s="22">
        <f t="shared" si="26"/>
        <v>74</v>
      </c>
      <c r="AX76" s="35" t="s">
        <v>304</v>
      </c>
      <c r="AY76" s="40">
        <v>6</v>
      </c>
      <c r="AZ76" s="40">
        <v>3</v>
      </c>
      <c r="BA76" s="40">
        <v>3</v>
      </c>
      <c r="BB76" s="40">
        <v>7</v>
      </c>
      <c r="BC76" s="42" t="s">
        <v>305</v>
      </c>
      <c r="BD76" s="39">
        <v>50000</v>
      </c>
      <c r="BE76" s="213" t="s">
        <v>480</v>
      </c>
      <c r="BF76" s="213" t="s">
        <v>11</v>
      </c>
      <c r="BG76" s="213" t="s">
        <v>11</v>
      </c>
      <c r="BH76" s="213" t="s">
        <v>11</v>
      </c>
      <c r="BI76" s="213" t="s">
        <v>11</v>
      </c>
      <c r="BJ76" s="213" t="s">
        <v>11</v>
      </c>
      <c r="BK76" s="213">
        <v>11</v>
      </c>
      <c r="BL76" s="39"/>
      <c r="BR76" s="39"/>
      <c r="BS76" s="43"/>
      <c r="BT76" s="39"/>
      <c r="BU76" s="142"/>
      <c r="BV76" s="39"/>
      <c r="BW76" s="39"/>
      <c r="BX76" s="39"/>
      <c r="BY76" s="43"/>
      <c r="GF76" s="39"/>
    </row>
    <row r="77" spans="41:188" ht="18" hidden="1" customHeight="1" x14ac:dyDescent="0.2">
      <c r="AO77" s="269">
        <f t="shared" si="33"/>
        <v>46</v>
      </c>
      <c r="AP77" s="269" t="s">
        <v>505</v>
      </c>
      <c r="AQ77" s="270" t="s">
        <v>426</v>
      </c>
      <c r="AW77" s="22">
        <f t="shared" si="26"/>
        <v>75</v>
      </c>
      <c r="AX77" s="35" t="s">
        <v>217</v>
      </c>
      <c r="AY77" s="40">
        <v>5</v>
      </c>
      <c r="AZ77" s="40">
        <v>3</v>
      </c>
      <c r="BA77" s="40">
        <v>3</v>
      </c>
      <c r="BB77" s="40">
        <v>8</v>
      </c>
      <c r="BC77" s="42" t="s">
        <v>540</v>
      </c>
      <c r="BD77" s="39">
        <v>40000</v>
      </c>
      <c r="BE77" s="39" t="s">
        <v>255</v>
      </c>
      <c r="BF77" s="39">
        <v>20</v>
      </c>
      <c r="BG77" s="39">
        <v>30</v>
      </c>
      <c r="BH77" s="39">
        <v>30</v>
      </c>
      <c r="BI77" s="39">
        <v>30</v>
      </c>
      <c r="BJ77" s="39">
        <v>20</v>
      </c>
      <c r="BK77" s="39">
        <v>16</v>
      </c>
      <c r="BL77" s="39"/>
      <c r="BR77" s="39"/>
      <c r="BS77" s="43"/>
      <c r="BT77" s="39"/>
      <c r="BU77" s="142"/>
      <c r="BV77" s="39"/>
      <c r="BW77" s="39"/>
      <c r="BX77" s="39"/>
      <c r="BY77" s="43"/>
      <c r="GF77" s="39"/>
    </row>
    <row r="78" spans="41:188" ht="18" hidden="1" customHeight="1" x14ac:dyDescent="0.2">
      <c r="AO78" s="269">
        <f t="shared" si="33"/>
        <v>47</v>
      </c>
      <c r="AP78" s="269" t="s">
        <v>506</v>
      </c>
      <c r="AQ78" s="270" t="s">
        <v>429</v>
      </c>
      <c r="AW78" s="22">
        <f t="shared" si="26"/>
        <v>76</v>
      </c>
      <c r="AX78" s="35" t="s">
        <v>215</v>
      </c>
      <c r="AY78" s="40">
        <v>6</v>
      </c>
      <c r="AZ78" s="40">
        <v>3</v>
      </c>
      <c r="BA78" s="40">
        <v>3</v>
      </c>
      <c r="BB78" s="40">
        <v>8</v>
      </c>
      <c r="BC78" s="42" t="s">
        <v>541</v>
      </c>
      <c r="BD78" s="39">
        <v>80000</v>
      </c>
      <c r="BE78" s="39" t="s">
        <v>256</v>
      </c>
      <c r="BF78" s="39">
        <v>20</v>
      </c>
      <c r="BG78" s="39">
        <v>30</v>
      </c>
      <c r="BH78" s="39">
        <v>30</v>
      </c>
      <c r="BI78" s="39">
        <v>20</v>
      </c>
      <c r="BJ78" s="39">
        <v>20</v>
      </c>
      <c r="BK78" s="39">
        <v>4</v>
      </c>
      <c r="BL78" s="39"/>
      <c r="BR78" s="39"/>
      <c r="BS78" s="43"/>
      <c r="BT78" s="39"/>
      <c r="BU78" s="142"/>
      <c r="BV78" s="39"/>
      <c r="BW78" s="39"/>
      <c r="BX78" s="39"/>
      <c r="BY78" s="43"/>
      <c r="GF78" s="39"/>
    </row>
    <row r="79" spans="41:188" ht="18" hidden="1" customHeight="1" x14ac:dyDescent="0.2">
      <c r="AO79" s="269">
        <f t="shared" si="33"/>
        <v>48</v>
      </c>
      <c r="AP79" s="269" t="s">
        <v>506</v>
      </c>
      <c r="AQ79" s="270" t="s">
        <v>430</v>
      </c>
      <c r="AW79" s="22">
        <f t="shared" si="26"/>
        <v>77</v>
      </c>
      <c r="AX79" s="35" t="s">
        <v>157</v>
      </c>
      <c r="AY79" s="40">
        <v>4</v>
      </c>
      <c r="AZ79" s="40">
        <v>4</v>
      </c>
      <c r="BA79" s="40">
        <v>2</v>
      </c>
      <c r="BB79" s="40">
        <v>9</v>
      </c>
      <c r="BC79" s="42" t="s">
        <v>158</v>
      </c>
      <c r="BD79" s="39">
        <v>110000</v>
      </c>
      <c r="BE79" s="39" t="s">
        <v>257</v>
      </c>
      <c r="BF79" s="39">
        <v>20</v>
      </c>
      <c r="BG79" s="39">
        <v>30</v>
      </c>
      <c r="BH79" s="39">
        <v>30</v>
      </c>
      <c r="BI79" s="39">
        <v>20</v>
      </c>
      <c r="BJ79" s="39">
        <v>20</v>
      </c>
      <c r="BK79" s="39">
        <v>4</v>
      </c>
      <c r="BL79" s="39"/>
      <c r="BR79" s="39"/>
      <c r="BS79" s="43"/>
      <c r="BT79" s="39"/>
      <c r="BU79" s="142"/>
      <c r="BV79" s="39"/>
      <c r="BW79" s="39"/>
      <c r="BX79" s="39"/>
      <c r="BY79" s="43"/>
      <c r="GF79" s="39"/>
    </row>
    <row r="80" spans="41:188" ht="18" hidden="1" customHeight="1" x14ac:dyDescent="0.2">
      <c r="AO80" s="269">
        <f t="shared" si="33"/>
        <v>49</v>
      </c>
      <c r="AP80" s="269" t="s">
        <v>506</v>
      </c>
      <c r="AQ80" s="270" t="s">
        <v>431</v>
      </c>
      <c r="AW80" s="22">
        <f t="shared" si="26"/>
        <v>78</v>
      </c>
      <c r="AX80" s="35" t="s">
        <v>101</v>
      </c>
      <c r="AY80" s="40">
        <v>4</v>
      </c>
      <c r="AZ80" s="40">
        <v>5</v>
      </c>
      <c r="BA80" s="40">
        <v>1</v>
      </c>
      <c r="BB80" s="40">
        <v>9</v>
      </c>
      <c r="BC80" s="42" t="s">
        <v>156</v>
      </c>
      <c r="BD80" s="39">
        <v>140000</v>
      </c>
      <c r="BE80" s="213" t="s">
        <v>371</v>
      </c>
      <c r="BF80" s="213">
        <v>30</v>
      </c>
      <c r="BG80" s="213">
        <v>30</v>
      </c>
      <c r="BH80" s="213">
        <v>30</v>
      </c>
      <c r="BI80" s="213">
        <v>20</v>
      </c>
      <c r="BJ80" s="213">
        <v>30</v>
      </c>
      <c r="BK80" s="39">
        <v>1</v>
      </c>
      <c r="BL80" s="213"/>
      <c r="BR80" s="39"/>
      <c r="BS80" s="43"/>
      <c r="BT80" s="39"/>
      <c r="BU80" s="142"/>
      <c r="BV80" s="39"/>
      <c r="BW80" s="39"/>
      <c r="BX80" s="39"/>
      <c r="BY80" s="43"/>
      <c r="GF80" s="213"/>
    </row>
    <row r="81" spans="41:188" ht="18" hidden="1" customHeight="1" x14ac:dyDescent="0.2">
      <c r="AO81" s="269">
        <f t="shared" si="33"/>
        <v>50</v>
      </c>
      <c r="AP81" s="269" t="s">
        <v>506</v>
      </c>
      <c r="AQ81" s="270" t="s">
        <v>432</v>
      </c>
      <c r="AW81" s="22">
        <f t="shared" si="26"/>
        <v>79</v>
      </c>
      <c r="AX81" s="35" t="s">
        <v>306</v>
      </c>
      <c r="AY81" s="40">
        <v>5</v>
      </c>
      <c r="AZ81" s="40">
        <v>3</v>
      </c>
      <c r="BA81" s="40">
        <v>3</v>
      </c>
      <c r="BB81" s="40">
        <v>8</v>
      </c>
      <c r="BC81" s="42" t="s">
        <v>307</v>
      </c>
      <c r="BD81" s="39">
        <v>40000</v>
      </c>
      <c r="BE81" s="213" t="s">
        <v>474</v>
      </c>
      <c r="BF81" s="213" t="s">
        <v>11</v>
      </c>
      <c r="BG81" s="213" t="s">
        <v>11</v>
      </c>
      <c r="BH81" s="213" t="s">
        <v>11</v>
      </c>
      <c r="BI81" s="213" t="s">
        <v>11</v>
      </c>
      <c r="BJ81" s="213" t="s">
        <v>11</v>
      </c>
      <c r="BK81" s="213">
        <v>11</v>
      </c>
      <c r="BL81" s="39"/>
      <c r="BR81" s="39"/>
      <c r="BS81" s="43"/>
      <c r="BT81" s="39"/>
      <c r="BU81" s="142"/>
      <c r="BV81" s="39"/>
      <c r="BW81" s="39"/>
      <c r="BX81" s="39"/>
      <c r="BY81" s="43"/>
      <c r="GF81" s="25"/>
    </row>
    <row r="82" spans="41:188" ht="18" hidden="1" customHeight="1" x14ac:dyDescent="0.2">
      <c r="AO82" s="269">
        <f t="shared" si="33"/>
        <v>51</v>
      </c>
      <c r="AP82" s="269" t="s">
        <v>506</v>
      </c>
      <c r="AQ82" s="270" t="s">
        <v>433</v>
      </c>
      <c r="AW82" s="22">
        <f t="shared" si="26"/>
        <v>80</v>
      </c>
      <c r="AX82" s="35" t="s">
        <v>466</v>
      </c>
      <c r="AY82" s="40">
        <v>5</v>
      </c>
      <c r="AZ82" s="40">
        <v>1</v>
      </c>
      <c r="BA82" s="40">
        <v>3</v>
      </c>
      <c r="BB82" s="40">
        <v>5</v>
      </c>
      <c r="BC82" s="42" t="s">
        <v>159</v>
      </c>
      <c r="BD82" s="39">
        <v>20000</v>
      </c>
      <c r="BE82" s="39" t="s">
        <v>258</v>
      </c>
      <c r="BF82" s="39">
        <v>30</v>
      </c>
      <c r="BG82" s="39">
        <v>20</v>
      </c>
      <c r="BH82" s="39">
        <v>30</v>
      </c>
      <c r="BI82" s="39">
        <v>30</v>
      </c>
      <c r="BJ82" s="39" t="s">
        <v>11</v>
      </c>
      <c r="BK82" s="39">
        <v>16</v>
      </c>
      <c r="BL82" s="39"/>
      <c r="BR82" s="39"/>
      <c r="BS82" s="43"/>
      <c r="BT82" s="39"/>
      <c r="BU82" s="142"/>
      <c r="BV82" s="39"/>
      <c r="BW82" s="39"/>
      <c r="BX82" s="39"/>
      <c r="BY82" s="43"/>
      <c r="GF82" s="25"/>
    </row>
    <row r="83" spans="41:188" ht="18" hidden="1" customHeight="1" x14ac:dyDescent="0.2">
      <c r="AO83" s="269">
        <f t="shared" si="33"/>
        <v>52</v>
      </c>
      <c r="AP83" s="269" t="s">
        <v>506</v>
      </c>
      <c r="AQ83" s="270" t="s">
        <v>434</v>
      </c>
      <c r="AW83" s="22">
        <f t="shared" si="26"/>
        <v>81</v>
      </c>
      <c r="AX83" s="35" t="s">
        <v>212</v>
      </c>
      <c r="AY83" s="40">
        <v>5</v>
      </c>
      <c r="AZ83" s="40">
        <v>5</v>
      </c>
      <c r="BA83" s="40">
        <v>2</v>
      </c>
      <c r="BB83" s="40">
        <v>9</v>
      </c>
      <c r="BC83" s="42" t="s">
        <v>542</v>
      </c>
      <c r="BD83" s="39">
        <v>140000</v>
      </c>
      <c r="BE83" s="39" t="s">
        <v>259</v>
      </c>
      <c r="BF83" s="39">
        <v>30</v>
      </c>
      <c r="BG83" s="39">
        <v>30</v>
      </c>
      <c r="BH83" s="39">
        <v>30</v>
      </c>
      <c r="BI83" s="39">
        <v>20</v>
      </c>
      <c r="BJ83" s="39" t="s">
        <v>11</v>
      </c>
      <c r="BK83" s="39">
        <v>6</v>
      </c>
      <c r="BL83" s="213"/>
      <c r="BR83" s="39"/>
      <c r="BS83" s="43"/>
      <c r="BT83" s="39"/>
      <c r="BU83" s="142"/>
      <c r="BV83" s="39"/>
      <c r="BW83" s="39"/>
      <c r="BX83" s="39"/>
      <c r="BY83" s="43"/>
      <c r="GF83" s="213"/>
    </row>
    <row r="84" spans="41:188" ht="18" hidden="1" customHeight="1" x14ac:dyDescent="0.2">
      <c r="AO84" s="269">
        <f t="shared" si="33"/>
        <v>53</v>
      </c>
      <c r="AP84" s="269" t="s">
        <v>506</v>
      </c>
      <c r="AQ84" s="270" t="s">
        <v>435</v>
      </c>
      <c r="AW84" s="22">
        <f t="shared" si="26"/>
        <v>82</v>
      </c>
      <c r="AX84" s="35" t="s">
        <v>465</v>
      </c>
      <c r="AY84" s="40">
        <v>5</v>
      </c>
      <c r="AZ84" s="40">
        <v>1</v>
      </c>
      <c r="BA84" s="40">
        <v>3</v>
      </c>
      <c r="BB84" s="40">
        <v>5</v>
      </c>
      <c r="BC84" s="42" t="s">
        <v>308</v>
      </c>
      <c r="BD84" s="39">
        <v>20000</v>
      </c>
      <c r="BE84" s="213" t="s">
        <v>372</v>
      </c>
      <c r="BF84" s="213" t="s">
        <v>11</v>
      </c>
      <c r="BG84" s="213" t="s">
        <v>11</v>
      </c>
      <c r="BH84" s="213" t="s">
        <v>11</v>
      </c>
      <c r="BI84" s="213" t="s">
        <v>11</v>
      </c>
      <c r="BJ84" s="213" t="s">
        <v>11</v>
      </c>
      <c r="BK84" s="213">
        <v>11</v>
      </c>
      <c r="BL84" s="25"/>
      <c r="BR84" s="39"/>
      <c r="BS84" s="43"/>
      <c r="BT84" s="39"/>
      <c r="BU84" s="142"/>
      <c r="BV84" s="39"/>
      <c r="BW84" s="39"/>
      <c r="BX84" s="39"/>
      <c r="BY84" s="43"/>
      <c r="GF84" s="25"/>
    </row>
    <row r="85" spans="41:188" ht="18" hidden="1" customHeight="1" x14ac:dyDescent="0.2">
      <c r="AO85" s="269">
        <f t="shared" si="33"/>
        <v>54</v>
      </c>
      <c r="AP85" s="269" t="s">
        <v>506</v>
      </c>
      <c r="AQ85" s="270" t="s">
        <v>436</v>
      </c>
      <c r="AW85" s="22">
        <f t="shared" si="26"/>
        <v>83</v>
      </c>
      <c r="AX85" s="23" t="s">
        <v>26</v>
      </c>
      <c r="AY85" s="24">
        <v>5</v>
      </c>
      <c r="AZ85" s="24">
        <v>3</v>
      </c>
      <c r="BA85" s="24">
        <v>3</v>
      </c>
      <c r="BB85" s="24">
        <v>9</v>
      </c>
      <c r="BC85" s="41"/>
      <c r="BD85" s="25">
        <v>50000</v>
      </c>
      <c r="BE85" s="25" t="s">
        <v>265</v>
      </c>
      <c r="BF85" s="25">
        <v>20</v>
      </c>
      <c r="BG85" s="25">
        <v>30</v>
      </c>
      <c r="BH85" s="25">
        <v>30</v>
      </c>
      <c r="BI85" s="25">
        <v>30</v>
      </c>
      <c r="BJ85" s="25" t="s">
        <v>11</v>
      </c>
      <c r="BK85" s="25">
        <v>16</v>
      </c>
      <c r="BL85" s="25"/>
      <c r="BR85" s="39"/>
      <c r="BS85" s="43"/>
      <c r="BT85" s="39"/>
      <c r="BU85" s="142"/>
      <c r="BV85" s="39"/>
      <c r="BW85" s="39"/>
      <c r="BX85" s="39"/>
      <c r="BY85" s="43"/>
      <c r="GF85" s="25"/>
    </row>
    <row r="86" spans="41:188" ht="18" hidden="1" customHeight="1" x14ac:dyDescent="0.2">
      <c r="AO86" s="269">
        <f t="shared" si="33"/>
        <v>55</v>
      </c>
      <c r="AP86" s="269" t="s">
        <v>506</v>
      </c>
      <c r="AQ86" s="270" t="s">
        <v>437</v>
      </c>
      <c r="AW86" s="22">
        <f t="shared" si="26"/>
        <v>84</v>
      </c>
      <c r="AX86" s="23" t="s">
        <v>483</v>
      </c>
      <c r="AY86" s="24">
        <v>6</v>
      </c>
      <c r="AZ86" s="24">
        <v>2</v>
      </c>
      <c r="BA86" s="24">
        <v>3</v>
      </c>
      <c r="BB86" s="24">
        <v>7</v>
      </c>
      <c r="BC86" s="41" t="s">
        <v>514</v>
      </c>
      <c r="BD86" s="25">
        <v>40000</v>
      </c>
      <c r="BE86" s="25" t="s">
        <v>266</v>
      </c>
      <c r="BF86" s="25">
        <v>30</v>
      </c>
      <c r="BG86" s="25">
        <v>20</v>
      </c>
      <c r="BH86" s="25">
        <v>30</v>
      </c>
      <c r="BI86" s="25">
        <v>30</v>
      </c>
      <c r="BJ86" s="25" t="s">
        <v>11</v>
      </c>
      <c r="BK86" s="25">
        <v>4</v>
      </c>
      <c r="BL86" s="25"/>
      <c r="BR86" s="39"/>
      <c r="BS86" s="43"/>
      <c r="BT86" s="39"/>
      <c r="BU86" s="142"/>
      <c r="BV86" s="39"/>
      <c r="BW86" s="39"/>
      <c r="BX86" s="39"/>
      <c r="BY86" s="43"/>
      <c r="GF86" s="25"/>
    </row>
    <row r="87" spans="41:188" ht="18" hidden="1" customHeight="1" x14ac:dyDescent="0.2">
      <c r="AO87" s="269">
        <f t="shared" si="33"/>
        <v>56</v>
      </c>
      <c r="AP87" s="269" t="s">
        <v>506</v>
      </c>
      <c r="AQ87" s="270" t="s">
        <v>438</v>
      </c>
      <c r="AW87" s="22">
        <f t="shared" si="26"/>
        <v>85</v>
      </c>
      <c r="AX87" s="23" t="s">
        <v>28</v>
      </c>
      <c r="AY87" s="24">
        <v>5</v>
      </c>
      <c r="AZ87" s="24">
        <v>3</v>
      </c>
      <c r="BA87" s="24">
        <v>3</v>
      </c>
      <c r="BB87" s="24">
        <v>8</v>
      </c>
      <c r="BC87" s="41" t="s">
        <v>516</v>
      </c>
      <c r="BD87" s="25">
        <v>70000</v>
      </c>
      <c r="BE87" s="25" t="s">
        <v>267</v>
      </c>
      <c r="BF87" s="25">
        <v>20</v>
      </c>
      <c r="BG87" s="25">
        <v>30</v>
      </c>
      <c r="BH87" s="25">
        <v>20</v>
      </c>
      <c r="BI87" s="25">
        <v>30</v>
      </c>
      <c r="BJ87" s="25" t="s">
        <v>11</v>
      </c>
      <c r="BK87" s="25">
        <v>2</v>
      </c>
      <c r="BL87" s="25"/>
      <c r="BR87" s="39"/>
      <c r="BS87" s="43"/>
      <c r="BT87" s="39"/>
      <c r="BU87" s="142"/>
      <c r="BV87" s="39"/>
      <c r="BW87" s="39"/>
      <c r="BX87" s="39"/>
      <c r="BY87" s="43"/>
      <c r="GF87" s="25"/>
    </row>
    <row r="88" spans="41:188" ht="18" hidden="1" customHeight="1" x14ac:dyDescent="0.2">
      <c r="AW88" s="22">
        <f t="shared" si="26"/>
        <v>86</v>
      </c>
      <c r="AX88" s="23" t="s">
        <v>32</v>
      </c>
      <c r="AY88" s="24">
        <v>4</v>
      </c>
      <c r="AZ88" s="24">
        <v>4</v>
      </c>
      <c r="BA88" s="24">
        <v>2</v>
      </c>
      <c r="BB88" s="24">
        <v>9</v>
      </c>
      <c r="BC88" s="41"/>
      <c r="BD88" s="25">
        <v>80000</v>
      </c>
      <c r="BE88" s="25" t="s">
        <v>268</v>
      </c>
      <c r="BF88" s="25">
        <v>20</v>
      </c>
      <c r="BG88" s="25">
        <v>30</v>
      </c>
      <c r="BH88" s="25">
        <v>30</v>
      </c>
      <c r="BI88" s="25">
        <v>20</v>
      </c>
      <c r="BJ88" s="25" t="s">
        <v>11</v>
      </c>
      <c r="BK88" s="25">
        <v>4</v>
      </c>
      <c r="BL88" s="25"/>
      <c r="BR88" s="39"/>
      <c r="BS88" s="43"/>
      <c r="BT88" s="39"/>
      <c r="BU88" s="142"/>
      <c r="BV88" s="39"/>
      <c r="BW88" s="39"/>
      <c r="BX88" s="39"/>
      <c r="BY88" s="43"/>
      <c r="GF88" s="25"/>
    </row>
    <row r="89" spans="41:188" ht="18" hidden="1" customHeight="1" x14ac:dyDescent="0.2">
      <c r="AW89" s="22">
        <f t="shared" si="26"/>
        <v>87</v>
      </c>
      <c r="AX89" s="23" t="s">
        <v>30</v>
      </c>
      <c r="AY89" s="24">
        <v>6</v>
      </c>
      <c r="AZ89" s="24">
        <v>3</v>
      </c>
      <c r="BA89" s="24">
        <v>3</v>
      </c>
      <c r="BB89" s="24">
        <v>9</v>
      </c>
      <c r="BC89" s="41" t="s">
        <v>389</v>
      </c>
      <c r="BD89" s="25">
        <v>80000</v>
      </c>
      <c r="BE89" s="25" t="s">
        <v>373</v>
      </c>
      <c r="BF89" s="25">
        <v>20</v>
      </c>
      <c r="BG89" s="25">
        <v>30</v>
      </c>
      <c r="BH89" s="25">
        <v>30</v>
      </c>
      <c r="BI89" s="25">
        <v>20</v>
      </c>
      <c r="BJ89" s="25" t="s">
        <v>11</v>
      </c>
      <c r="BK89" s="25">
        <v>4</v>
      </c>
      <c r="BL89" s="39"/>
      <c r="BR89" s="39"/>
      <c r="BS89" s="43"/>
      <c r="BT89" s="39"/>
      <c r="BU89" s="142"/>
      <c r="BV89" s="39"/>
      <c r="BW89" s="39"/>
      <c r="BX89" s="39"/>
      <c r="BY89" s="43"/>
      <c r="GF89" s="25"/>
    </row>
    <row r="90" spans="41:188" ht="18" hidden="1" customHeight="1" x14ac:dyDescent="0.2">
      <c r="AW90" s="22">
        <f t="shared" si="26"/>
        <v>88</v>
      </c>
      <c r="AX90" s="35" t="s">
        <v>84</v>
      </c>
      <c r="AY90" s="40">
        <v>4</v>
      </c>
      <c r="AZ90" s="40">
        <v>5</v>
      </c>
      <c r="BA90" s="40">
        <v>1</v>
      </c>
      <c r="BB90" s="40">
        <v>9</v>
      </c>
      <c r="BC90" s="42" t="s">
        <v>520</v>
      </c>
      <c r="BD90" s="39">
        <v>110000</v>
      </c>
      <c r="BE90" s="213" t="s">
        <v>481</v>
      </c>
      <c r="BF90" s="213">
        <v>30</v>
      </c>
      <c r="BG90" s="213">
        <v>30</v>
      </c>
      <c r="BH90" s="213">
        <v>30</v>
      </c>
      <c r="BI90" s="213">
        <v>20</v>
      </c>
      <c r="BJ90" s="213" t="s">
        <v>11</v>
      </c>
      <c r="BK90" s="39">
        <v>1</v>
      </c>
      <c r="BL90" s="213"/>
      <c r="BR90" s="39"/>
      <c r="BS90" s="43"/>
      <c r="BT90" s="39"/>
      <c r="BU90" s="142"/>
      <c r="BV90" s="39"/>
      <c r="BW90" s="39"/>
      <c r="BX90" s="39"/>
      <c r="BY90" s="43"/>
      <c r="GF90" s="213"/>
    </row>
    <row r="91" spans="41:188" ht="18" hidden="1" customHeight="1" x14ac:dyDescent="0.2">
      <c r="AW91" s="22">
        <f t="shared" si="26"/>
        <v>89</v>
      </c>
      <c r="AX91" s="35" t="s">
        <v>309</v>
      </c>
      <c r="AY91" s="40">
        <v>5</v>
      </c>
      <c r="AZ91" s="40">
        <v>3</v>
      </c>
      <c r="BA91" s="40">
        <v>3</v>
      </c>
      <c r="BB91" s="40">
        <v>9</v>
      </c>
      <c r="BC91" s="42" t="s">
        <v>292</v>
      </c>
      <c r="BD91" s="39">
        <v>50000</v>
      </c>
      <c r="BE91" s="213" t="s">
        <v>482</v>
      </c>
      <c r="BF91" s="213" t="s">
        <v>11</v>
      </c>
      <c r="BG91" s="213" t="s">
        <v>11</v>
      </c>
      <c r="BH91" s="213" t="s">
        <v>11</v>
      </c>
      <c r="BI91" s="213" t="s">
        <v>11</v>
      </c>
      <c r="BJ91" s="213" t="s">
        <v>11</v>
      </c>
      <c r="BK91" s="213">
        <v>11</v>
      </c>
      <c r="BL91" s="25"/>
      <c r="BR91" s="39"/>
      <c r="BS91" s="43"/>
      <c r="BT91" s="39"/>
      <c r="BU91" s="142"/>
      <c r="BV91" s="39"/>
      <c r="BW91" s="39"/>
      <c r="BX91" s="39"/>
      <c r="BY91" s="43"/>
      <c r="GF91" s="25"/>
    </row>
    <row r="92" spans="41:188" ht="18" hidden="1" customHeight="1" x14ac:dyDescent="0.2">
      <c r="AW92" s="22">
        <f t="shared" ref="AW92:AW169" si="34">IF(AX92="","",AW91+1)</f>
        <v>90</v>
      </c>
      <c r="AX92" s="23" t="s">
        <v>47</v>
      </c>
      <c r="AY92" s="24">
        <v>7</v>
      </c>
      <c r="AZ92" s="24">
        <v>3</v>
      </c>
      <c r="BA92" s="24">
        <v>3</v>
      </c>
      <c r="BB92" s="24">
        <v>7</v>
      </c>
      <c r="BC92" s="41"/>
      <c r="BD92" s="25">
        <v>50000</v>
      </c>
      <c r="BE92" s="25" t="s">
        <v>269</v>
      </c>
      <c r="BF92" s="25">
        <v>20</v>
      </c>
      <c r="BG92" s="25">
        <v>30</v>
      </c>
      <c r="BH92" s="25">
        <v>30</v>
      </c>
      <c r="BI92" s="25">
        <v>30</v>
      </c>
      <c r="BJ92" s="25">
        <v>30</v>
      </c>
      <c r="BK92" s="25">
        <v>16</v>
      </c>
      <c r="BL92" s="25"/>
      <c r="BR92" s="39"/>
      <c r="BS92" s="43"/>
      <c r="BT92" s="39"/>
      <c r="BU92" s="142"/>
      <c r="BV92" s="39"/>
      <c r="BW92" s="39"/>
      <c r="BX92" s="39"/>
      <c r="BY92" s="43"/>
      <c r="GF92" s="25"/>
    </row>
    <row r="93" spans="41:188" ht="18" hidden="1" customHeight="1" x14ac:dyDescent="0.2">
      <c r="AW93" s="22">
        <f t="shared" si="34"/>
        <v>91</v>
      </c>
      <c r="AX93" s="23" t="s">
        <v>48</v>
      </c>
      <c r="AY93" s="24">
        <v>7</v>
      </c>
      <c r="AZ93" s="24">
        <v>3</v>
      </c>
      <c r="BA93" s="24">
        <v>3</v>
      </c>
      <c r="BB93" s="24">
        <v>7</v>
      </c>
      <c r="BC93" s="41" t="s">
        <v>516</v>
      </c>
      <c r="BD93" s="25">
        <v>70000</v>
      </c>
      <c r="BE93" s="25" t="s">
        <v>270</v>
      </c>
      <c r="BF93" s="25">
        <v>20</v>
      </c>
      <c r="BG93" s="25">
        <v>30</v>
      </c>
      <c r="BH93" s="25">
        <v>20</v>
      </c>
      <c r="BI93" s="25">
        <v>30</v>
      </c>
      <c r="BJ93" s="25">
        <v>30</v>
      </c>
      <c r="BK93" s="25">
        <v>2</v>
      </c>
      <c r="BL93" s="25"/>
      <c r="BR93" s="39"/>
      <c r="BS93" s="43"/>
      <c r="BT93" s="39"/>
      <c r="BU93" s="142"/>
      <c r="BV93" s="39"/>
      <c r="BW93" s="39"/>
      <c r="BX93" s="39"/>
      <c r="BY93" s="43"/>
      <c r="GF93" s="25"/>
    </row>
    <row r="94" spans="41:188" ht="18" hidden="1" customHeight="1" x14ac:dyDescent="0.2">
      <c r="AW94" s="22">
        <f t="shared" si="34"/>
        <v>92</v>
      </c>
      <c r="AX94" s="23" t="s">
        <v>49</v>
      </c>
      <c r="AY94" s="24">
        <v>9</v>
      </c>
      <c r="AZ94" s="24">
        <v>2</v>
      </c>
      <c r="BA94" s="24">
        <v>4</v>
      </c>
      <c r="BB94" s="24">
        <v>7</v>
      </c>
      <c r="BC94" s="41" t="s">
        <v>406</v>
      </c>
      <c r="BD94" s="25">
        <v>80000</v>
      </c>
      <c r="BE94" s="25" t="s">
        <v>271</v>
      </c>
      <c r="BF94" s="25">
        <v>20</v>
      </c>
      <c r="BG94" s="25">
        <v>20</v>
      </c>
      <c r="BH94" s="25">
        <v>30</v>
      </c>
      <c r="BI94" s="25">
        <v>30</v>
      </c>
      <c r="BJ94" s="25">
        <v>30</v>
      </c>
      <c r="BK94" s="25">
        <v>4</v>
      </c>
      <c r="BL94" s="25"/>
      <c r="BR94" s="39"/>
      <c r="BS94" s="43"/>
      <c r="BT94" s="39"/>
      <c r="BU94" s="142"/>
      <c r="BV94" s="39"/>
      <c r="BW94" s="39"/>
      <c r="BX94" s="39"/>
      <c r="BY94" s="43"/>
      <c r="GF94" s="25"/>
    </row>
    <row r="95" spans="41:188" ht="18" hidden="1" customHeight="1" x14ac:dyDescent="0.2">
      <c r="AW95" s="22">
        <f t="shared" si="34"/>
        <v>93</v>
      </c>
      <c r="AX95" s="23" t="s">
        <v>205</v>
      </c>
      <c r="AY95" s="24">
        <v>7</v>
      </c>
      <c r="AZ95" s="24">
        <v>3</v>
      </c>
      <c r="BA95" s="24">
        <v>3</v>
      </c>
      <c r="BB95" s="24">
        <v>8</v>
      </c>
      <c r="BC95" s="41" t="s">
        <v>389</v>
      </c>
      <c r="BD95" s="25">
        <v>90000</v>
      </c>
      <c r="BE95" s="25" t="s">
        <v>272</v>
      </c>
      <c r="BF95" s="25">
        <v>20</v>
      </c>
      <c r="BG95" s="25">
        <v>30</v>
      </c>
      <c r="BH95" s="25">
        <v>30</v>
      </c>
      <c r="BI95" s="25">
        <v>20</v>
      </c>
      <c r="BJ95" s="25">
        <v>30</v>
      </c>
      <c r="BK95" s="25">
        <v>2</v>
      </c>
      <c r="BL95" s="39"/>
      <c r="BR95" s="39"/>
      <c r="BS95" s="43"/>
      <c r="BT95" s="39"/>
      <c r="BU95" s="142"/>
      <c r="BV95" s="39"/>
      <c r="BW95" s="39"/>
      <c r="BX95" s="39"/>
      <c r="BY95" s="43"/>
      <c r="GF95" s="25"/>
    </row>
    <row r="96" spans="41:188" ht="18" hidden="1" customHeight="1" x14ac:dyDescent="0.2">
      <c r="AW96" s="22">
        <f t="shared" si="34"/>
        <v>94</v>
      </c>
      <c r="AX96" s="35" t="s">
        <v>89</v>
      </c>
      <c r="AY96" s="40">
        <v>6</v>
      </c>
      <c r="AZ96" s="40">
        <v>5</v>
      </c>
      <c r="BA96" s="40">
        <v>2</v>
      </c>
      <c r="BB96" s="40">
        <v>8</v>
      </c>
      <c r="BC96" s="42" t="s">
        <v>543</v>
      </c>
      <c r="BD96" s="39">
        <v>150000</v>
      </c>
      <c r="BE96" s="213" t="s">
        <v>374</v>
      </c>
      <c r="BF96" s="213">
        <v>30</v>
      </c>
      <c r="BG96" s="213">
        <v>30</v>
      </c>
      <c r="BH96" s="213">
        <v>30</v>
      </c>
      <c r="BI96" s="213">
        <v>20</v>
      </c>
      <c r="BJ96" s="213">
        <v>30</v>
      </c>
      <c r="BK96" s="39">
        <v>1</v>
      </c>
      <c r="BL96" s="213"/>
      <c r="BR96" s="39"/>
      <c r="BS96" s="43"/>
      <c r="BT96" s="39"/>
      <c r="BU96" s="142"/>
      <c r="BV96" s="39"/>
      <c r="BW96" s="39"/>
      <c r="BX96" s="39"/>
      <c r="BY96" s="43"/>
      <c r="GF96" s="213"/>
    </row>
    <row r="97" spans="49:188" ht="18" hidden="1" customHeight="1" x14ac:dyDescent="0.2">
      <c r="AW97" s="22">
        <f t="shared" si="34"/>
        <v>95</v>
      </c>
      <c r="AX97" s="35" t="s">
        <v>310</v>
      </c>
      <c r="AY97" s="40">
        <v>7</v>
      </c>
      <c r="AZ97" s="40">
        <v>3</v>
      </c>
      <c r="BA97" s="40">
        <v>3</v>
      </c>
      <c r="BB97" s="40">
        <v>7</v>
      </c>
      <c r="BC97" s="42" t="s">
        <v>292</v>
      </c>
      <c r="BD97" s="39">
        <v>50000</v>
      </c>
      <c r="BE97" s="213" t="s">
        <v>479</v>
      </c>
      <c r="BF97" s="213" t="s">
        <v>11</v>
      </c>
      <c r="BG97" s="213" t="s">
        <v>11</v>
      </c>
      <c r="BH97" s="213" t="s">
        <v>11</v>
      </c>
      <c r="BI97" s="213" t="s">
        <v>11</v>
      </c>
      <c r="BJ97" s="213" t="s">
        <v>11</v>
      </c>
      <c r="BK97" s="213">
        <v>11</v>
      </c>
      <c r="BL97" s="39"/>
      <c r="BR97" s="39"/>
      <c r="BS97" s="43"/>
      <c r="BT97" s="39"/>
      <c r="BU97" s="142"/>
      <c r="BV97" s="39"/>
      <c r="BW97" s="39"/>
      <c r="BX97" s="39"/>
      <c r="BY97" s="43"/>
      <c r="GF97" s="39"/>
    </row>
    <row r="98" spans="49:188" ht="18" hidden="1" customHeight="1" x14ac:dyDescent="0.2">
      <c r="AW98" s="22">
        <f t="shared" si="34"/>
        <v>96</v>
      </c>
      <c r="AX98" s="35" t="s">
        <v>207</v>
      </c>
      <c r="AY98" s="40">
        <v>5</v>
      </c>
      <c r="AZ98" s="40">
        <v>3</v>
      </c>
      <c r="BA98" s="40">
        <v>2</v>
      </c>
      <c r="BB98" s="40">
        <v>7</v>
      </c>
      <c r="BC98" s="42" t="s">
        <v>507</v>
      </c>
      <c r="BD98" s="39">
        <v>40000</v>
      </c>
      <c r="BE98" s="39" t="s">
        <v>278</v>
      </c>
      <c r="BF98" s="39">
        <v>20</v>
      </c>
      <c r="BG98" s="39">
        <v>30</v>
      </c>
      <c r="BH98" s="39">
        <v>30</v>
      </c>
      <c r="BI98" s="39">
        <v>30</v>
      </c>
      <c r="BJ98" s="39" t="s">
        <v>11</v>
      </c>
      <c r="BK98" s="39">
        <v>16</v>
      </c>
      <c r="BL98" s="39"/>
      <c r="BR98" s="39"/>
      <c r="BS98" s="43"/>
      <c r="BT98" s="39"/>
      <c r="BU98" s="142"/>
      <c r="BV98" s="39"/>
      <c r="BW98" s="39"/>
      <c r="BX98" s="39"/>
      <c r="BY98" s="43"/>
      <c r="GF98" s="39"/>
    </row>
    <row r="99" spans="49:188" ht="18" hidden="1" customHeight="1" x14ac:dyDescent="0.2">
      <c r="AW99" s="22">
        <f t="shared" si="34"/>
        <v>97</v>
      </c>
      <c r="AX99" s="35" t="s">
        <v>208</v>
      </c>
      <c r="AY99" s="40">
        <v>4</v>
      </c>
      <c r="AZ99" s="40">
        <v>3</v>
      </c>
      <c r="BA99" s="40">
        <v>2</v>
      </c>
      <c r="BB99" s="40">
        <v>8</v>
      </c>
      <c r="BC99" s="42" t="s">
        <v>450</v>
      </c>
      <c r="BD99" s="39">
        <v>40000</v>
      </c>
      <c r="BE99" s="39" t="s">
        <v>279</v>
      </c>
      <c r="BF99" s="39">
        <v>20</v>
      </c>
      <c r="BG99" s="39">
        <v>30</v>
      </c>
      <c r="BH99" s="39">
        <v>30</v>
      </c>
      <c r="BI99" s="39">
        <v>30</v>
      </c>
      <c r="BJ99" s="39" t="s">
        <v>11</v>
      </c>
      <c r="BK99" s="39">
        <v>16</v>
      </c>
      <c r="BL99" s="39"/>
      <c r="BR99" s="39"/>
      <c r="BS99" s="43"/>
      <c r="BT99" s="39"/>
      <c r="BU99" s="142"/>
      <c r="BV99" s="39"/>
      <c r="BW99" s="39"/>
      <c r="BX99" s="39"/>
      <c r="BY99" s="43"/>
      <c r="GF99" s="39"/>
    </row>
    <row r="100" spans="49:188" ht="18" hidden="1" customHeight="1" x14ac:dyDescent="0.2">
      <c r="AW100" s="22">
        <f t="shared" si="34"/>
        <v>98</v>
      </c>
      <c r="AX100" s="35" t="s">
        <v>209</v>
      </c>
      <c r="AY100" s="40">
        <v>7</v>
      </c>
      <c r="AZ100" s="40">
        <v>3</v>
      </c>
      <c r="BA100" s="40">
        <v>3</v>
      </c>
      <c r="BB100" s="40">
        <v>7</v>
      </c>
      <c r="BC100" s="42" t="s">
        <v>406</v>
      </c>
      <c r="BD100" s="39">
        <v>70000</v>
      </c>
      <c r="BE100" s="39" t="s">
        <v>280</v>
      </c>
      <c r="BF100" s="39">
        <v>20</v>
      </c>
      <c r="BG100" s="39">
        <v>20</v>
      </c>
      <c r="BH100" s="39">
        <v>30</v>
      </c>
      <c r="BI100" s="39">
        <v>30</v>
      </c>
      <c r="BJ100" s="39" t="s">
        <v>11</v>
      </c>
      <c r="BK100" s="39">
        <v>4</v>
      </c>
      <c r="BL100" s="39"/>
      <c r="BR100" s="39"/>
      <c r="BS100" s="43"/>
      <c r="BT100" s="39"/>
      <c r="BU100" s="142"/>
      <c r="BV100" s="39"/>
      <c r="BW100" s="39"/>
      <c r="BX100" s="39"/>
      <c r="BY100" s="43"/>
      <c r="GF100" s="39"/>
    </row>
    <row r="101" spans="49:188" ht="18" hidden="1" customHeight="1" x14ac:dyDescent="0.2">
      <c r="AW101" s="22">
        <f t="shared" si="34"/>
        <v>99</v>
      </c>
      <c r="AX101" s="35" t="s">
        <v>210</v>
      </c>
      <c r="AY101" s="40">
        <v>6</v>
      </c>
      <c r="AZ101" s="40">
        <v>3</v>
      </c>
      <c r="BA101" s="40">
        <v>3</v>
      </c>
      <c r="BB101" s="40">
        <v>8</v>
      </c>
      <c r="BC101" s="42" t="s">
        <v>512</v>
      </c>
      <c r="BD101" s="39">
        <v>90000</v>
      </c>
      <c r="BE101" s="39" t="s">
        <v>281</v>
      </c>
      <c r="BF101" s="39">
        <v>20</v>
      </c>
      <c r="BG101" s="39">
        <v>30</v>
      </c>
      <c r="BH101" s="39">
        <v>30</v>
      </c>
      <c r="BI101" s="39">
        <v>20</v>
      </c>
      <c r="BJ101" s="39" t="s">
        <v>11</v>
      </c>
      <c r="BK101" s="39">
        <v>2</v>
      </c>
      <c r="BL101" s="39"/>
      <c r="BR101" s="39"/>
      <c r="BS101" s="43"/>
      <c r="BT101" s="39"/>
      <c r="BU101" s="142"/>
      <c r="BV101" s="39"/>
      <c r="BW101" s="39"/>
      <c r="BX101" s="39"/>
      <c r="BY101" s="43"/>
      <c r="GF101" s="39"/>
    </row>
    <row r="102" spans="49:188" ht="18" hidden="1" customHeight="1" x14ac:dyDescent="0.2">
      <c r="AW102" s="22">
        <f t="shared" si="34"/>
        <v>100</v>
      </c>
      <c r="AX102" s="35" t="s">
        <v>211</v>
      </c>
      <c r="AY102" s="40">
        <v>3</v>
      </c>
      <c r="AZ102" s="40">
        <v>5</v>
      </c>
      <c r="BA102" s="40">
        <v>1</v>
      </c>
      <c r="BB102" s="40">
        <v>9</v>
      </c>
      <c r="BC102" s="42" t="s">
        <v>544</v>
      </c>
      <c r="BD102" s="39">
        <v>120000</v>
      </c>
      <c r="BE102" s="39" t="s">
        <v>282</v>
      </c>
      <c r="BF102" s="39">
        <v>30</v>
      </c>
      <c r="BG102" s="39">
        <v>30</v>
      </c>
      <c r="BH102" s="39">
        <v>30</v>
      </c>
      <c r="BI102" s="39">
        <v>20</v>
      </c>
      <c r="BJ102" s="39" t="s">
        <v>11</v>
      </c>
      <c r="BK102" s="39">
        <v>2</v>
      </c>
      <c r="BL102" s="213"/>
      <c r="BR102" s="39"/>
      <c r="BS102" s="43"/>
      <c r="BT102" s="39"/>
      <c r="BU102" s="142"/>
      <c r="BV102" s="39"/>
      <c r="BW102" s="39"/>
      <c r="BX102" s="39"/>
      <c r="BY102" s="43"/>
      <c r="GF102" s="213"/>
    </row>
    <row r="103" spans="49:188" ht="18" hidden="1" customHeight="1" x14ac:dyDescent="0.2">
      <c r="AW103" s="22">
        <f t="shared" si="34"/>
        <v>101</v>
      </c>
      <c r="AX103" s="35" t="s">
        <v>495</v>
      </c>
      <c r="AY103" s="40">
        <v>5</v>
      </c>
      <c r="AZ103" s="40">
        <v>3</v>
      </c>
      <c r="BA103" s="40">
        <v>2</v>
      </c>
      <c r="BB103" s="40">
        <v>7</v>
      </c>
      <c r="BC103" s="42" t="s">
        <v>675</v>
      </c>
      <c r="BD103" s="39">
        <v>40000</v>
      </c>
      <c r="BE103" s="213" t="s">
        <v>377</v>
      </c>
      <c r="BF103" s="213" t="s">
        <v>11</v>
      </c>
      <c r="BG103" s="213" t="s">
        <v>11</v>
      </c>
      <c r="BH103" s="213" t="s">
        <v>11</v>
      </c>
      <c r="BI103" s="213" t="s">
        <v>11</v>
      </c>
      <c r="BJ103" s="213" t="s">
        <v>11</v>
      </c>
      <c r="BK103" s="213">
        <v>11</v>
      </c>
      <c r="BL103" s="213"/>
      <c r="BR103" s="39"/>
      <c r="BS103" s="43"/>
      <c r="BT103" s="39"/>
      <c r="BU103" s="142"/>
      <c r="BV103" s="39"/>
      <c r="BW103" s="39"/>
      <c r="BX103" s="39"/>
      <c r="BY103" s="43"/>
      <c r="GF103" s="213"/>
    </row>
    <row r="104" spans="49:188" ht="18" hidden="1" customHeight="1" x14ac:dyDescent="0.2">
      <c r="AW104" s="22">
        <f t="shared" si="34"/>
        <v>102</v>
      </c>
      <c r="AX104" s="35" t="s">
        <v>311</v>
      </c>
      <c r="AY104" s="40">
        <v>4</v>
      </c>
      <c r="AZ104" s="40">
        <v>3</v>
      </c>
      <c r="BA104" s="40">
        <v>2</v>
      </c>
      <c r="BB104" s="40">
        <v>8</v>
      </c>
      <c r="BC104" s="42" t="s">
        <v>302</v>
      </c>
      <c r="BD104" s="39">
        <v>40000</v>
      </c>
      <c r="BE104" s="213" t="s">
        <v>378</v>
      </c>
      <c r="BF104" s="213" t="s">
        <v>11</v>
      </c>
      <c r="BG104" s="213" t="s">
        <v>11</v>
      </c>
      <c r="BH104" s="213" t="s">
        <v>11</v>
      </c>
      <c r="BI104" s="213" t="s">
        <v>11</v>
      </c>
      <c r="BJ104" s="213" t="s">
        <v>11</v>
      </c>
      <c r="BK104" s="213">
        <v>11</v>
      </c>
      <c r="BL104" s="39"/>
      <c r="BR104" s="39"/>
      <c r="BS104" s="43"/>
      <c r="BT104" s="39"/>
      <c r="BU104" s="142"/>
      <c r="BV104" s="39"/>
      <c r="BW104" s="39"/>
      <c r="BX104" s="39"/>
      <c r="BY104" s="43"/>
      <c r="GF104" s="39"/>
    </row>
    <row r="105" spans="49:188" ht="18" hidden="1" customHeight="1" x14ac:dyDescent="0.2">
      <c r="AW105" s="22">
        <f t="shared" si="34"/>
        <v>103</v>
      </c>
      <c r="AX105" s="35" t="s">
        <v>111</v>
      </c>
      <c r="AY105" s="40">
        <v>6</v>
      </c>
      <c r="AZ105" s="40">
        <v>3</v>
      </c>
      <c r="BA105" s="40">
        <v>3</v>
      </c>
      <c r="BB105" s="40">
        <v>7</v>
      </c>
      <c r="BD105" s="39">
        <v>40000</v>
      </c>
      <c r="BE105" s="39" t="s">
        <v>283</v>
      </c>
      <c r="BF105" s="39">
        <v>20</v>
      </c>
      <c r="BG105" s="39">
        <v>30</v>
      </c>
      <c r="BH105" s="39">
        <v>30</v>
      </c>
      <c r="BI105" s="39">
        <v>30</v>
      </c>
      <c r="BJ105" s="39" t="s">
        <v>11</v>
      </c>
      <c r="BK105" s="39">
        <v>16</v>
      </c>
      <c r="BL105" s="39"/>
      <c r="BR105" s="39"/>
      <c r="BS105" s="43"/>
      <c r="BT105" s="39"/>
      <c r="BU105" s="142"/>
      <c r="BV105" s="39"/>
      <c r="BW105" s="39"/>
      <c r="BX105" s="39"/>
      <c r="BY105" s="43"/>
      <c r="GF105" s="39"/>
    </row>
    <row r="106" spans="49:188" ht="18" hidden="1" customHeight="1" x14ac:dyDescent="0.2">
      <c r="AW106" s="22">
        <f t="shared" si="34"/>
        <v>104</v>
      </c>
      <c r="AX106" s="35" t="s">
        <v>110</v>
      </c>
      <c r="AY106" s="40">
        <v>6</v>
      </c>
      <c r="AZ106" s="40">
        <v>4</v>
      </c>
      <c r="BA106" s="40">
        <v>4</v>
      </c>
      <c r="BB106" s="40">
        <v>8</v>
      </c>
      <c r="BC106" s="42" t="s">
        <v>545</v>
      </c>
      <c r="BD106" s="39">
        <v>110000</v>
      </c>
      <c r="BE106" s="39" t="s">
        <v>284</v>
      </c>
      <c r="BF106" s="39">
        <v>20</v>
      </c>
      <c r="BG106" s="39">
        <v>20</v>
      </c>
      <c r="BH106" s="39">
        <v>30</v>
      </c>
      <c r="BI106" s="39">
        <v>20</v>
      </c>
      <c r="BJ106" s="39" t="s">
        <v>11</v>
      </c>
      <c r="BK106" s="39">
        <v>6</v>
      </c>
      <c r="BL106" s="213"/>
      <c r="BR106" s="39"/>
      <c r="BS106" s="43"/>
      <c r="BT106" s="39"/>
      <c r="BU106" s="142"/>
      <c r="BV106" s="39"/>
      <c r="BW106" s="39"/>
      <c r="BX106" s="39"/>
      <c r="BY106" s="43"/>
      <c r="GF106" s="213"/>
    </row>
    <row r="107" spans="49:188" ht="18" hidden="1" customHeight="1" x14ac:dyDescent="0.2">
      <c r="AW107" s="22">
        <f t="shared" si="34"/>
        <v>105</v>
      </c>
      <c r="AX107" s="35" t="s">
        <v>469</v>
      </c>
      <c r="AY107" s="40">
        <v>6</v>
      </c>
      <c r="AZ107" s="40">
        <v>3</v>
      </c>
      <c r="BA107" s="40">
        <v>3</v>
      </c>
      <c r="BB107" s="40">
        <v>7</v>
      </c>
      <c r="BC107" s="42" t="s">
        <v>292</v>
      </c>
      <c r="BD107" s="39">
        <v>40000</v>
      </c>
      <c r="BE107" s="213" t="s">
        <v>375</v>
      </c>
      <c r="BF107" s="213" t="s">
        <v>11</v>
      </c>
      <c r="BG107" s="213" t="s">
        <v>11</v>
      </c>
      <c r="BH107" s="213" t="s">
        <v>11</v>
      </c>
      <c r="BI107" s="213" t="s">
        <v>11</v>
      </c>
      <c r="BJ107" s="213" t="s">
        <v>11</v>
      </c>
      <c r="BK107" s="213">
        <v>11</v>
      </c>
      <c r="BL107" s="25"/>
      <c r="BR107" s="39"/>
      <c r="BS107" s="43"/>
      <c r="BT107" s="39"/>
      <c r="BU107" s="142"/>
      <c r="BV107" s="39"/>
      <c r="BW107" s="39"/>
      <c r="BX107" s="39"/>
      <c r="BY107" s="43"/>
      <c r="GF107" s="25"/>
    </row>
    <row r="108" spans="49:188" ht="18" hidden="1" customHeight="1" x14ac:dyDescent="0.2">
      <c r="AW108" s="22">
        <f t="shared" si="34"/>
        <v>106</v>
      </c>
      <c r="AX108" s="23" t="s">
        <v>38</v>
      </c>
      <c r="AY108" s="24">
        <v>7</v>
      </c>
      <c r="AZ108" s="24">
        <v>3</v>
      </c>
      <c r="BA108" s="24">
        <v>4</v>
      </c>
      <c r="BB108" s="24">
        <v>7</v>
      </c>
      <c r="BC108" s="41"/>
      <c r="BD108" s="25">
        <v>70000</v>
      </c>
      <c r="BE108" s="25" t="s">
        <v>285</v>
      </c>
      <c r="BF108" s="25">
        <v>20</v>
      </c>
      <c r="BG108" s="25">
        <v>20</v>
      </c>
      <c r="BH108" s="25">
        <v>30</v>
      </c>
      <c r="BI108" s="25">
        <v>30</v>
      </c>
      <c r="BJ108" s="25" t="s">
        <v>11</v>
      </c>
      <c r="BK108" s="25">
        <v>16</v>
      </c>
      <c r="BL108" s="25"/>
      <c r="BR108" s="39"/>
      <c r="BS108" s="43"/>
      <c r="BT108" s="39"/>
      <c r="BU108" s="142"/>
      <c r="BV108" s="39"/>
      <c r="BW108" s="39"/>
      <c r="BX108" s="39"/>
      <c r="BY108" s="43"/>
      <c r="GF108" s="25"/>
    </row>
    <row r="109" spans="49:188" ht="18" hidden="1" customHeight="1" x14ac:dyDescent="0.2">
      <c r="AW109" s="22">
        <f t="shared" si="34"/>
        <v>107</v>
      </c>
      <c r="AX109" s="23" t="s">
        <v>40</v>
      </c>
      <c r="AY109" s="24">
        <v>7</v>
      </c>
      <c r="AZ109" s="24">
        <v>3</v>
      </c>
      <c r="BA109" s="24">
        <v>4</v>
      </c>
      <c r="BB109" s="24">
        <v>7</v>
      </c>
      <c r="BC109" s="41" t="s">
        <v>100</v>
      </c>
      <c r="BD109" s="25">
        <v>90000</v>
      </c>
      <c r="BE109" s="25" t="s">
        <v>286</v>
      </c>
      <c r="BF109" s="25">
        <v>20</v>
      </c>
      <c r="BG109" s="25">
        <v>20</v>
      </c>
      <c r="BH109" s="25">
        <v>20</v>
      </c>
      <c r="BI109" s="25">
        <v>30</v>
      </c>
      <c r="BJ109" s="25" t="s">
        <v>11</v>
      </c>
      <c r="BK109" s="25">
        <v>2</v>
      </c>
      <c r="BL109" s="25"/>
      <c r="BR109" s="39"/>
      <c r="BS109" s="43"/>
      <c r="BT109" s="39"/>
      <c r="BU109" s="142"/>
      <c r="BV109" s="39"/>
      <c r="BW109" s="39"/>
      <c r="BX109" s="39"/>
      <c r="BY109" s="43"/>
      <c r="GF109" s="25"/>
    </row>
    <row r="110" spans="49:188" ht="18" hidden="1" customHeight="1" x14ac:dyDescent="0.2">
      <c r="AW110" s="22">
        <f t="shared" si="34"/>
        <v>108</v>
      </c>
      <c r="AX110" s="23" t="s">
        <v>41</v>
      </c>
      <c r="AY110" s="24">
        <v>8</v>
      </c>
      <c r="AZ110" s="24">
        <v>2</v>
      </c>
      <c r="BA110" s="24">
        <v>4</v>
      </c>
      <c r="BB110" s="24">
        <v>7</v>
      </c>
      <c r="BC110" s="41" t="s">
        <v>678</v>
      </c>
      <c r="BD110" s="25">
        <v>90000</v>
      </c>
      <c r="BE110" s="25" t="s">
        <v>287</v>
      </c>
      <c r="BF110" s="25">
        <v>20</v>
      </c>
      <c r="BG110" s="25">
        <v>20</v>
      </c>
      <c r="BH110" s="25">
        <v>30</v>
      </c>
      <c r="BI110" s="25">
        <v>30</v>
      </c>
      <c r="BJ110" s="25" t="s">
        <v>11</v>
      </c>
      <c r="BK110" s="25">
        <v>4</v>
      </c>
      <c r="BL110" s="25"/>
      <c r="BR110" s="39"/>
      <c r="BS110" s="43"/>
      <c r="BT110" s="39"/>
      <c r="BU110" s="142"/>
      <c r="BV110" s="39"/>
      <c r="BW110" s="39"/>
      <c r="BX110" s="39"/>
      <c r="BY110" s="43"/>
      <c r="GF110" s="25"/>
    </row>
    <row r="111" spans="49:188" ht="18" hidden="1" customHeight="1" x14ac:dyDescent="0.2">
      <c r="AW111" s="22">
        <f t="shared" si="34"/>
        <v>109</v>
      </c>
      <c r="AX111" s="23" t="s">
        <v>43</v>
      </c>
      <c r="AY111" s="24">
        <v>8</v>
      </c>
      <c r="AZ111" s="24">
        <v>3</v>
      </c>
      <c r="BA111" s="24">
        <v>4</v>
      </c>
      <c r="BB111" s="24">
        <v>7</v>
      </c>
      <c r="BC111" s="41" t="s">
        <v>546</v>
      </c>
      <c r="BD111" s="25">
        <v>120000</v>
      </c>
      <c r="BE111" s="25" t="s">
        <v>288</v>
      </c>
      <c r="BF111" s="25">
        <v>20</v>
      </c>
      <c r="BG111" s="25">
        <v>20</v>
      </c>
      <c r="BH111" s="25">
        <v>30</v>
      </c>
      <c r="BI111" s="25">
        <v>30</v>
      </c>
      <c r="BJ111" s="25" t="s">
        <v>11</v>
      </c>
      <c r="BK111" s="25">
        <v>2</v>
      </c>
      <c r="BL111" s="39"/>
      <c r="BR111" s="39"/>
      <c r="BS111" s="43"/>
      <c r="BT111" s="39"/>
      <c r="BU111" s="142"/>
      <c r="BV111" s="39"/>
      <c r="BW111" s="39"/>
      <c r="BX111" s="39"/>
      <c r="BY111" s="43"/>
      <c r="GF111" s="25"/>
    </row>
    <row r="112" spans="49:188" ht="18" hidden="1" customHeight="1" x14ac:dyDescent="0.2">
      <c r="AW112" s="22">
        <f t="shared" si="34"/>
        <v>110</v>
      </c>
      <c r="AX112" s="35" t="s">
        <v>88</v>
      </c>
      <c r="AY112" s="40">
        <v>2</v>
      </c>
      <c r="AZ112" s="40">
        <v>6</v>
      </c>
      <c r="BA112" s="40">
        <v>1</v>
      </c>
      <c r="BB112" s="40">
        <v>10</v>
      </c>
      <c r="BC112" s="42" t="s">
        <v>521</v>
      </c>
      <c r="BD112" s="39">
        <v>120000</v>
      </c>
      <c r="BE112" s="213" t="s">
        <v>376</v>
      </c>
      <c r="BF112" s="213">
        <v>30</v>
      </c>
      <c r="BG112" s="213">
        <v>30</v>
      </c>
      <c r="BH112" s="213">
        <v>30</v>
      </c>
      <c r="BI112" s="213">
        <v>20</v>
      </c>
      <c r="BJ112" s="213" t="s">
        <v>11</v>
      </c>
      <c r="BK112" s="39">
        <v>1</v>
      </c>
      <c r="BL112" s="213"/>
      <c r="BR112" s="39"/>
      <c r="BS112" s="43"/>
      <c r="BT112" s="39"/>
      <c r="BU112" s="142"/>
      <c r="BV112" s="39"/>
      <c r="BW112" s="39"/>
      <c r="BX112" s="39"/>
      <c r="BY112" s="43"/>
      <c r="GF112" s="39"/>
    </row>
    <row r="113" spans="49:188" ht="18" hidden="1" customHeight="1" x14ac:dyDescent="0.2">
      <c r="AW113" s="22">
        <f t="shared" si="34"/>
        <v>111</v>
      </c>
      <c r="AX113" s="35" t="s">
        <v>312</v>
      </c>
      <c r="AY113" s="40">
        <v>7</v>
      </c>
      <c r="AZ113" s="40">
        <v>3</v>
      </c>
      <c r="BA113" s="40">
        <v>4</v>
      </c>
      <c r="BB113" s="40">
        <v>7</v>
      </c>
      <c r="BC113" s="42" t="s">
        <v>292</v>
      </c>
      <c r="BD113" s="39">
        <v>70000</v>
      </c>
      <c r="BE113" s="213" t="s">
        <v>473</v>
      </c>
      <c r="BF113" s="213" t="s">
        <v>11</v>
      </c>
      <c r="BG113" s="213" t="s">
        <v>11</v>
      </c>
      <c r="BH113" s="213" t="s">
        <v>11</v>
      </c>
      <c r="BI113" s="213" t="s">
        <v>11</v>
      </c>
      <c r="BJ113" s="213" t="s">
        <v>11</v>
      </c>
      <c r="BK113" s="213">
        <v>11</v>
      </c>
      <c r="BL113" s="39"/>
      <c r="BR113" s="39"/>
      <c r="BS113" s="43"/>
      <c r="BT113" s="39"/>
      <c r="BU113" s="142"/>
      <c r="BV113" s="39"/>
      <c r="BW113" s="39"/>
      <c r="BX113" s="39"/>
      <c r="BY113" s="43"/>
      <c r="GF113" s="39"/>
    </row>
    <row r="114" spans="49:188" ht="18" hidden="1" customHeight="1" x14ac:dyDescent="0.2">
      <c r="AW114" s="22">
        <f t="shared" si="34"/>
        <v>112</v>
      </c>
      <c r="AX114" s="35" t="s">
        <v>555</v>
      </c>
      <c r="AY114" s="40">
        <v>6</v>
      </c>
      <c r="AZ114" s="40">
        <v>3</v>
      </c>
      <c r="BA114" s="40">
        <v>3</v>
      </c>
      <c r="BB114" s="40">
        <v>8</v>
      </c>
      <c r="BD114" s="39">
        <v>50000</v>
      </c>
      <c r="BE114" s="39" t="s">
        <v>548</v>
      </c>
      <c r="BF114" s="39">
        <v>20</v>
      </c>
      <c r="BG114" s="39">
        <v>30</v>
      </c>
      <c r="BH114" s="39">
        <v>20</v>
      </c>
      <c r="BI114" s="39">
        <v>20</v>
      </c>
      <c r="BJ114" s="39">
        <v>20</v>
      </c>
      <c r="BK114" s="39">
        <v>12</v>
      </c>
      <c r="BL114" s="39"/>
      <c r="BR114" s="39"/>
      <c r="BS114" s="43"/>
      <c r="BT114" s="39"/>
      <c r="BU114" s="142"/>
      <c r="BV114" s="39"/>
      <c r="BW114" s="39"/>
      <c r="BX114" s="39"/>
      <c r="BY114" s="43"/>
      <c r="GF114" s="39"/>
    </row>
    <row r="115" spans="49:188" ht="18" hidden="1" customHeight="1" x14ac:dyDescent="0.2">
      <c r="AW115" s="22">
        <f t="shared" si="34"/>
        <v>113</v>
      </c>
      <c r="AX115" s="35" t="s">
        <v>556</v>
      </c>
      <c r="AY115" s="40">
        <v>6</v>
      </c>
      <c r="AZ115" s="40">
        <v>2</v>
      </c>
      <c r="BA115" s="40">
        <v>3</v>
      </c>
      <c r="BB115" s="40">
        <v>7</v>
      </c>
      <c r="BC115" s="42" t="s">
        <v>616</v>
      </c>
      <c r="BD115" s="39">
        <v>40000</v>
      </c>
      <c r="BE115" s="39" t="s">
        <v>549</v>
      </c>
      <c r="BF115" s="39">
        <v>30</v>
      </c>
      <c r="BG115" s="39">
        <v>20</v>
      </c>
      <c r="BH115" s="39">
        <v>30</v>
      </c>
      <c r="BI115" s="39">
        <v>30</v>
      </c>
      <c r="BJ115" s="39">
        <v>20</v>
      </c>
      <c r="BK115" s="39">
        <v>1</v>
      </c>
      <c r="BL115" s="39"/>
      <c r="BR115" s="39"/>
      <c r="BS115" s="43"/>
      <c r="BT115" s="39"/>
      <c r="BU115" s="142"/>
      <c r="BV115" s="39"/>
      <c r="BW115" s="39"/>
      <c r="BX115" s="39"/>
      <c r="BY115" s="43"/>
      <c r="GF115" s="39"/>
    </row>
    <row r="116" spans="49:188" ht="18" hidden="1" customHeight="1" x14ac:dyDescent="0.2">
      <c r="AW116" s="22">
        <f t="shared" si="34"/>
        <v>114</v>
      </c>
      <c r="AX116" s="35" t="s">
        <v>557</v>
      </c>
      <c r="AY116" s="40">
        <v>7</v>
      </c>
      <c r="AZ116" s="40">
        <v>3</v>
      </c>
      <c r="BA116" s="40">
        <v>3</v>
      </c>
      <c r="BB116" s="40">
        <v>7</v>
      </c>
      <c r="BC116" s="42" t="s">
        <v>617</v>
      </c>
      <c r="BD116" s="39">
        <v>50000</v>
      </c>
      <c r="BE116" s="39" t="s">
        <v>550</v>
      </c>
      <c r="BF116" s="39">
        <v>20</v>
      </c>
      <c r="BG116" s="39">
        <v>30</v>
      </c>
      <c r="BH116" s="39">
        <v>30</v>
      </c>
      <c r="BI116" s="39">
        <v>30</v>
      </c>
      <c r="BJ116" s="39">
        <v>20</v>
      </c>
      <c r="BK116" s="39">
        <v>1</v>
      </c>
      <c r="BL116" s="39"/>
      <c r="BR116" s="39"/>
      <c r="BS116" s="43"/>
      <c r="BT116" s="39"/>
      <c r="BU116" s="142"/>
      <c r="BV116" s="39"/>
      <c r="BW116" s="39"/>
      <c r="BX116" s="39"/>
      <c r="BY116" s="43"/>
      <c r="GF116" s="39"/>
    </row>
    <row r="117" spans="49:188" ht="18" hidden="1" customHeight="1" x14ac:dyDescent="0.2">
      <c r="AW117" s="22">
        <f t="shared" si="34"/>
        <v>115</v>
      </c>
      <c r="AX117" s="35" t="s">
        <v>558</v>
      </c>
      <c r="AY117" s="40">
        <v>6</v>
      </c>
      <c r="AZ117" s="40">
        <v>3</v>
      </c>
      <c r="BA117" s="40">
        <v>4</v>
      </c>
      <c r="BB117" s="40">
        <v>8</v>
      </c>
      <c r="BC117" s="42" t="s">
        <v>617</v>
      </c>
      <c r="BD117" s="39">
        <v>70000</v>
      </c>
      <c r="BE117" s="39" t="s">
        <v>551</v>
      </c>
      <c r="BF117" s="39">
        <v>20</v>
      </c>
      <c r="BG117" s="39">
        <v>20</v>
      </c>
      <c r="BH117" s="39">
        <v>30</v>
      </c>
      <c r="BI117" s="39">
        <v>30</v>
      </c>
      <c r="BJ117" s="39">
        <v>20</v>
      </c>
      <c r="BK117" s="39">
        <v>1</v>
      </c>
      <c r="BL117" s="39"/>
      <c r="BR117" s="39"/>
      <c r="BS117" s="43"/>
      <c r="BT117" s="39"/>
      <c r="BU117" s="142"/>
      <c r="BV117" s="39"/>
      <c r="BW117" s="39"/>
      <c r="BX117" s="39"/>
      <c r="BY117" s="43"/>
      <c r="GF117" s="39"/>
    </row>
    <row r="118" spans="49:188" ht="18" hidden="1" customHeight="1" x14ac:dyDescent="0.2">
      <c r="AW118" s="22">
        <f t="shared" si="34"/>
        <v>116</v>
      </c>
      <c r="AX118" s="35" t="s">
        <v>559</v>
      </c>
      <c r="AY118" s="40">
        <v>4</v>
      </c>
      <c r="AZ118" s="40">
        <v>5</v>
      </c>
      <c r="BA118" s="40">
        <v>1</v>
      </c>
      <c r="BB118" s="40">
        <v>9</v>
      </c>
      <c r="BC118" s="42" t="s">
        <v>520</v>
      </c>
      <c r="BD118" s="39">
        <v>110000</v>
      </c>
      <c r="BE118" s="39" t="s">
        <v>552</v>
      </c>
      <c r="BF118" s="39">
        <v>30</v>
      </c>
      <c r="BG118" s="39">
        <v>30</v>
      </c>
      <c r="BH118" s="39">
        <v>30</v>
      </c>
      <c r="BI118" s="39">
        <v>20</v>
      </c>
      <c r="BJ118" s="39">
        <v>30</v>
      </c>
      <c r="BK118" s="39">
        <v>1</v>
      </c>
      <c r="BL118" s="39"/>
      <c r="BR118" s="39"/>
      <c r="BS118" s="43"/>
      <c r="BT118" s="39"/>
      <c r="BU118" s="142"/>
      <c r="BV118" s="39"/>
      <c r="BW118" s="39"/>
      <c r="BX118" s="39"/>
      <c r="BY118" s="43"/>
      <c r="GF118" s="39"/>
    </row>
    <row r="119" spans="49:188" ht="18" hidden="1" customHeight="1" x14ac:dyDescent="0.2">
      <c r="AW119" s="22">
        <f t="shared" si="34"/>
        <v>117</v>
      </c>
      <c r="AX119" s="35" t="s">
        <v>560</v>
      </c>
      <c r="AY119" s="40">
        <v>5</v>
      </c>
      <c r="AZ119" s="40">
        <v>5</v>
      </c>
      <c r="BA119" s="40">
        <v>2</v>
      </c>
      <c r="BB119" s="40">
        <v>9</v>
      </c>
      <c r="BC119" s="42" t="s">
        <v>618</v>
      </c>
      <c r="BD119" s="39">
        <v>140000</v>
      </c>
      <c r="BE119" s="39" t="s">
        <v>553</v>
      </c>
      <c r="BF119" s="39">
        <v>30</v>
      </c>
      <c r="BG119" s="39">
        <v>30</v>
      </c>
      <c r="BH119" s="39">
        <v>30</v>
      </c>
      <c r="BI119" s="39">
        <v>20</v>
      </c>
      <c r="BJ119" s="39">
        <v>30</v>
      </c>
      <c r="BK119" s="39">
        <v>1</v>
      </c>
      <c r="BL119" s="39"/>
      <c r="BR119" s="39"/>
      <c r="BS119" s="43"/>
      <c r="BT119" s="39"/>
      <c r="BU119" s="142"/>
      <c r="BV119" s="39"/>
      <c r="BW119" s="39"/>
      <c r="BX119" s="39"/>
      <c r="BY119" s="43"/>
      <c r="GF119" s="39"/>
    </row>
    <row r="120" spans="49:188" ht="18" hidden="1" customHeight="1" x14ac:dyDescent="0.2">
      <c r="AW120" s="22">
        <f t="shared" si="34"/>
        <v>118</v>
      </c>
      <c r="AX120" s="35" t="s">
        <v>86</v>
      </c>
      <c r="AY120" s="40">
        <v>5</v>
      </c>
      <c r="AZ120" s="40">
        <v>5</v>
      </c>
      <c r="BA120" s="40">
        <v>2</v>
      </c>
      <c r="BB120" s="40">
        <v>8</v>
      </c>
      <c r="BC120" s="42" t="s">
        <v>531</v>
      </c>
      <c r="BD120" s="39">
        <v>150000</v>
      </c>
      <c r="BE120" s="39" t="s">
        <v>554</v>
      </c>
      <c r="BF120" s="39">
        <v>30</v>
      </c>
      <c r="BG120" s="39">
        <v>30</v>
      </c>
      <c r="BH120" s="39">
        <v>30</v>
      </c>
      <c r="BI120" s="39">
        <v>20</v>
      </c>
      <c r="BJ120" s="39">
        <v>30</v>
      </c>
      <c r="BK120" s="39">
        <v>1</v>
      </c>
      <c r="BL120" s="39"/>
      <c r="BR120" s="39"/>
      <c r="BS120" s="43"/>
      <c r="BT120" s="39"/>
      <c r="BU120" s="142"/>
      <c r="BV120" s="39"/>
      <c r="BW120" s="39"/>
      <c r="BX120" s="39"/>
      <c r="BY120" s="43"/>
      <c r="GF120" s="39"/>
    </row>
    <row r="121" spans="49:188" ht="18" hidden="1" customHeight="1" x14ac:dyDescent="0.2">
      <c r="AW121" s="22">
        <f t="shared" si="34"/>
        <v>119</v>
      </c>
      <c r="AX121" s="35" t="s">
        <v>614</v>
      </c>
      <c r="AY121" s="40">
        <v>6</v>
      </c>
      <c r="AZ121" s="40">
        <v>3</v>
      </c>
      <c r="BA121" s="40">
        <v>3</v>
      </c>
      <c r="BB121" s="40">
        <v>8</v>
      </c>
      <c r="BC121" s="42" t="s">
        <v>292</v>
      </c>
      <c r="BD121" s="39">
        <v>50000</v>
      </c>
      <c r="BE121" s="39" t="s">
        <v>615</v>
      </c>
      <c r="BF121" s="39" t="s">
        <v>11</v>
      </c>
      <c r="BG121" s="39" t="s">
        <v>11</v>
      </c>
      <c r="BH121" s="39" t="s">
        <v>11</v>
      </c>
      <c r="BI121" s="39" t="s">
        <v>11</v>
      </c>
      <c r="BJ121" s="39" t="s">
        <v>11</v>
      </c>
      <c r="BK121" s="39">
        <v>11</v>
      </c>
      <c r="BL121" s="39"/>
      <c r="BR121" s="39"/>
      <c r="BS121" s="43"/>
      <c r="BT121" s="39"/>
      <c r="BU121" s="142"/>
      <c r="BV121" s="39"/>
      <c r="BW121" s="39"/>
      <c r="BX121" s="39"/>
      <c r="BY121" s="43"/>
      <c r="GF121" s="39"/>
    </row>
    <row r="122" spans="49:188" ht="18" hidden="1" customHeight="1" x14ac:dyDescent="0.2">
      <c r="AW122" s="22">
        <f t="shared" si="34"/>
        <v>120</v>
      </c>
      <c r="AX122" s="35" t="s">
        <v>561</v>
      </c>
      <c r="AY122" s="40">
        <v>6</v>
      </c>
      <c r="AZ122" s="40">
        <v>3</v>
      </c>
      <c r="BA122" s="40">
        <v>3</v>
      </c>
      <c r="BB122" s="40">
        <v>8</v>
      </c>
      <c r="BC122" s="42" t="s">
        <v>619</v>
      </c>
      <c r="BD122" s="39">
        <v>60000</v>
      </c>
      <c r="BE122" s="39" t="s">
        <v>569</v>
      </c>
      <c r="BF122" s="39">
        <v>20</v>
      </c>
      <c r="BG122" s="39">
        <v>30</v>
      </c>
      <c r="BH122" s="39">
        <v>30</v>
      </c>
      <c r="BI122" s="39">
        <v>30</v>
      </c>
      <c r="BJ122" s="39" t="s">
        <v>11</v>
      </c>
      <c r="BK122" s="39">
        <v>16</v>
      </c>
      <c r="BL122" s="39"/>
      <c r="BR122" s="39"/>
      <c r="BS122" s="43"/>
      <c r="BT122" s="39"/>
      <c r="BU122" s="142"/>
      <c r="BV122" s="39"/>
      <c r="BW122" s="39"/>
      <c r="BX122" s="39"/>
      <c r="BY122" s="43"/>
      <c r="GF122" s="39"/>
    </row>
    <row r="123" spans="49:188" ht="18" hidden="1" customHeight="1" x14ac:dyDescent="0.2">
      <c r="AW123" s="22">
        <f t="shared" si="34"/>
        <v>121</v>
      </c>
      <c r="AX123" s="35" t="s">
        <v>562</v>
      </c>
      <c r="AY123" s="40">
        <v>7</v>
      </c>
      <c r="AZ123" s="40">
        <v>2</v>
      </c>
      <c r="BA123" s="40">
        <v>4</v>
      </c>
      <c r="BB123" s="40">
        <v>7</v>
      </c>
      <c r="BC123" s="42" t="s">
        <v>620</v>
      </c>
      <c r="BD123" s="39">
        <v>80000</v>
      </c>
      <c r="BE123" s="39" t="s">
        <v>570</v>
      </c>
      <c r="BF123" s="39">
        <v>20</v>
      </c>
      <c r="BG123" s="39">
        <v>20</v>
      </c>
      <c r="BH123" s="39">
        <v>30</v>
      </c>
      <c r="BI123" s="39">
        <v>30</v>
      </c>
      <c r="BJ123" s="39" t="s">
        <v>11</v>
      </c>
      <c r="BK123" s="39">
        <v>4</v>
      </c>
      <c r="BL123" s="39"/>
      <c r="BR123" s="39"/>
      <c r="BS123" s="43"/>
      <c r="BT123" s="39"/>
      <c r="BU123" s="142"/>
      <c r="BV123" s="39"/>
      <c r="BW123" s="39"/>
      <c r="BX123" s="39"/>
      <c r="BY123" s="43"/>
      <c r="GF123" s="39"/>
    </row>
    <row r="124" spans="49:188" ht="18" hidden="1" customHeight="1" x14ac:dyDescent="0.2">
      <c r="AW124" s="22">
        <f t="shared" si="34"/>
        <v>122</v>
      </c>
      <c r="AX124" s="35" t="s">
        <v>563</v>
      </c>
      <c r="AY124" s="40">
        <v>7</v>
      </c>
      <c r="AZ124" s="40">
        <v>3</v>
      </c>
      <c r="BA124" s="40">
        <v>3</v>
      </c>
      <c r="BB124" s="40">
        <v>8</v>
      </c>
      <c r="BC124" s="42" t="s">
        <v>621</v>
      </c>
      <c r="BD124" s="39">
        <v>110000</v>
      </c>
      <c r="BE124" s="39" t="s">
        <v>571</v>
      </c>
      <c r="BF124" s="39">
        <v>20</v>
      </c>
      <c r="BG124" s="39">
        <v>20</v>
      </c>
      <c r="BH124" s="39">
        <v>30</v>
      </c>
      <c r="BI124" s="39">
        <v>20</v>
      </c>
      <c r="BJ124" s="39" t="s">
        <v>11</v>
      </c>
      <c r="BK124" s="39">
        <v>4</v>
      </c>
      <c r="BL124" s="39"/>
      <c r="BR124" s="39"/>
      <c r="BS124" s="43"/>
      <c r="BT124" s="39"/>
      <c r="BU124" s="142"/>
      <c r="BV124" s="39"/>
      <c r="BW124" s="39"/>
      <c r="BX124" s="39"/>
      <c r="BY124" s="43"/>
      <c r="GF124" s="39"/>
    </row>
    <row r="125" spans="49:188" ht="18" hidden="1" customHeight="1" x14ac:dyDescent="0.2">
      <c r="AW125" s="22">
        <f t="shared" si="34"/>
        <v>123</v>
      </c>
      <c r="AX125" s="35" t="s">
        <v>85</v>
      </c>
      <c r="AY125" s="40">
        <v>6</v>
      </c>
      <c r="AZ125" s="40">
        <v>5</v>
      </c>
      <c r="BA125" s="40">
        <v>1</v>
      </c>
      <c r="BB125" s="40">
        <v>9</v>
      </c>
      <c r="BC125" s="42" t="s">
        <v>622</v>
      </c>
      <c r="BD125" s="39">
        <v>140000</v>
      </c>
      <c r="BE125" s="39" t="s">
        <v>572</v>
      </c>
      <c r="BF125" s="39">
        <v>30</v>
      </c>
      <c r="BG125" s="39">
        <v>30</v>
      </c>
      <c r="BH125" s="39">
        <v>30</v>
      </c>
      <c r="BI125" s="39">
        <v>20</v>
      </c>
      <c r="BJ125" s="39" t="s">
        <v>11</v>
      </c>
      <c r="BK125" s="39">
        <v>1</v>
      </c>
      <c r="BL125" s="39"/>
      <c r="BR125" s="39"/>
      <c r="BS125" s="43"/>
      <c r="BT125" s="39"/>
      <c r="BU125" s="142"/>
      <c r="BV125" s="39"/>
      <c r="BW125" s="39"/>
      <c r="BX125" s="39"/>
      <c r="BY125" s="43"/>
      <c r="GF125" s="39"/>
    </row>
    <row r="126" spans="49:188" ht="18" hidden="1" customHeight="1" x14ac:dyDescent="0.2">
      <c r="AW126" s="22">
        <f t="shared" si="34"/>
        <v>124</v>
      </c>
      <c r="AX126" s="35" t="s">
        <v>585</v>
      </c>
      <c r="AY126" s="40">
        <v>6</v>
      </c>
      <c r="AZ126" s="40">
        <v>3</v>
      </c>
      <c r="BA126" s="40">
        <v>3</v>
      </c>
      <c r="BB126" s="40">
        <v>8</v>
      </c>
      <c r="BC126" s="42" t="s">
        <v>612</v>
      </c>
      <c r="BD126" s="39">
        <v>60000</v>
      </c>
      <c r="BE126" s="39" t="s">
        <v>613</v>
      </c>
      <c r="BF126" s="39" t="s">
        <v>11</v>
      </c>
      <c r="BG126" s="39" t="s">
        <v>11</v>
      </c>
      <c r="BH126" s="39" t="s">
        <v>11</v>
      </c>
      <c r="BI126" s="39" t="s">
        <v>11</v>
      </c>
      <c r="BJ126" s="39" t="s">
        <v>11</v>
      </c>
      <c r="BK126" s="39">
        <v>11</v>
      </c>
      <c r="BL126" s="39"/>
      <c r="BR126" s="39"/>
      <c r="BS126" s="43"/>
      <c r="BT126" s="39"/>
      <c r="BU126" s="142"/>
      <c r="BV126" s="39"/>
      <c r="BW126" s="39"/>
      <c r="BX126" s="39"/>
      <c r="BY126" s="43"/>
      <c r="GF126" s="39"/>
    </row>
    <row r="127" spans="49:188" ht="18" hidden="1" customHeight="1" x14ac:dyDescent="0.2">
      <c r="AW127" s="22">
        <f t="shared" si="34"/>
        <v>125</v>
      </c>
      <c r="AX127" s="35" t="s">
        <v>564</v>
      </c>
      <c r="AY127" s="40">
        <v>6</v>
      </c>
      <c r="AZ127" s="40">
        <v>2</v>
      </c>
      <c r="BA127" s="40">
        <v>3</v>
      </c>
      <c r="BB127" s="40">
        <v>7</v>
      </c>
      <c r="BC127" s="42" t="s">
        <v>514</v>
      </c>
      <c r="BD127" s="39">
        <v>40000</v>
      </c>
      <c r="BE127" s="39" t="s">
        <v>573</v>
      </c>
      <c r="BF127" s="39">
        <v>30</v>
      </c>
      <c r="BG127" s="39">
        <v>20</v>
      </c>
      <c r="BH127" s="39">
        <v>30</v>
      </c>
      <c r="BI127" s="39">
        <v>30</v>
      </c>
      <c r="BJ127" s="39">
        <v>20</v>
      </c>
      <c r="BK127" s="39">
        <v>12</v>
      </c>
      <c r="BL127" s="39"/>
      <c r="BR127" s="39"/>
      <c r="BS127" s="43"/>
      <c r="BT127" s="39"/>
      <c r="BU127" s="142"/>
      <c r="BV127" s="39"/>
      <c r="BW127" s="39"/>
      <c r="BX127" s="39"/>
      <c r="BY127" s="43"/>
      <c r="GF127" s="39"/>
    </row>
    <row r="128" spans="49:188" ht="18" hidden="1" customHeight="1" x14ac:dyDescent="0.2">
      <c r="AW128" s="22">
        <f t="shared" si="34"/>
        <v>126</v>
      </c>
      <c r="AX128" s="35" t="s">
        <v>565</v>
      </c>
      <c r="AY128" s="40">
        <v>7</v>
      </c>
      <c r="AZ128" s="40">
        <v>3</v>
      </c>
      <c r="BA128" s="40">
        <v>3</v>
      </c>
      <c r="BB128" s="40">
        <v>7</v>
      </c>
      <c r="BC128" s="42" t="s">
        <v>617</v>
      </c>
      <c r="BD128" s="39">
        <v>50000</v>
      </c>
      <c r="BE128" s="39" t="s">
        <v>574</v>
      </c>
      <c r="BF128" s="39">
        <v>20</v>
      </c>
      <c r="BG128" s="39">
        <v>30</v>
      </c>
      <c r="BH128" s="39">
        <v>30</v>
      </c>
      <c r="BI128" s="39">
        <v>30</v>
      </c>
      <c r="BJ128" s="39">
        <v>20</v>
      </c>
      <c r="BK128" s="39">
        <v>2</v>
      </c>
      <c r="BL128" s="39"/>
      <c r="BR128" s="39"/>
      <c r="BS128" s="43"/>
      <c r="BT128" s="39"/>
      <c r="BU128" s="142"/>
      <c r="BV128" s="39"/>
      <c r="BW128" s="39"/>
      <c r="BX128" s="39"/>
      <c r="BY128" s="43"/>
      <c r="GF128" s="39"/>
    </row>
    <row r="129" spans="49:188" ht="18" hidden="1" customHeight="1" x14ac:dyDescent="0.2">
      <c r="AW129" s="22">
        <f t="shared" si="34"/>
        <v>127</v>
      </c>
      <c r="AX129" s="35" t="s">
        <v>566</v>
      </c>
      <c r="AY129" s="40">
        <v>7</v>
      </c>
      <c r="AZ129" s="40">
        <v>3</v>
      </c>
      <c r="BA129" s="40">
        <v>3</v>
      </c>
      <c r="BB129" s="40">
        <v>7</v>
      </c>
      <c r="BC129" s="42" t="s">
        <v>623</v>
      </c>
      <c r="BD129" s="39">
        <v>70000</v>
      </c>
      <c r="BE129" s="39" t="s">
        <v>575</v>
      </c>
      <c r="BF129" s="39">
        <v>20</v>
      </c>
      <c r="BG129" s="39">
        <v>30</v>
      </c>
      <c r="BH129" s="39">
        <v>20</v>
      </c>
      <c r="BI129" s="39">
        <v>30</v>
      </c>
      <c r="BJ129" s="39">
        <v>20</v>
      </c>
      <c r="BK129" s="39">
        <v>2</v>
      </c>
      <c r="BL129" s="39"/>
      <c r="BR129" s="39"/>
      <c r="BS129" s="43"/>
      <c r="BT129" s="39"/>
      <c r="BU129" s="142"/>
      <c r="BV129" s="39"/>
      <c r="BW129" s="39"/>
      <c r="BX129" s="39"/>
      <c r="BY129" s="43"/>
      <c r="GF129" s="39"/>
    </row>
    <row r="130" spans="49:188" ht="18" hidden="1" customHeight="1" x14ac:dyDescent="0.2">
      <c r="AW130" s="22">
        <f t="shared" si="34"/>
        <v>128</v>
      </c>
      <c r="AX130" s="35" t="s">
        <v>567</v>
      </c>
      <c r="AY130" s="40">
        <v>7</v>
      </c>
      <c r="AZ130" s="40">
        <v>3</v>
      </c>
      <c r="BA130" s="40">
        <v>3</v>
      </c>
      <c r="BB130" s="40">
        <v>8</v>
      </c>
      <c r="BC130" s="42" t="s">
        <v>624</v>
      </c>
      <c r="BD130" s="39">
        <v>90000</v>
      </c>
      <c r="BE130" s="39" t="s">
        <v>576</v>
      </c>
      <c r="BF130" s="39">
        <v>20</v>
      </c>
      <c r="BG130" s="39">
        <v>30</v>
      </c>
      <c r="BH130" s="39">
        <v>30</v>
      </c>
      <c r="BI130" s="39">
        <v>20</v>
      </c>
      <c r="BJ130" s="39">
        <v>20</v>
      </c>
      <c r="BK130" s="39">
        <v>2</v>
      </c>
      <c r="BL130" s="39"/>
      <c r="BR130" s="39"/>
      <c r="BS130" s="43"/>
      <c r="BT130" s="39"/>
      <c r="BU130" s="142"/>
      <c r="BV130" s="39"/>
      <c r="BW130" s="39"/>
      <c r="BX130" s="39"/>
      <c r="BY130" s="43"/>
      <c r="GF130" s="39"/>
    </row>
    <row r="131" spans="49:188" ht="18" hidden="1" customHeight="1" x14ac:dyDescent="0.2">
      <c r="AW131" s="22">
        <f t="shared" si="34"/>
        <v>129</v>
      </c>
      <c r="AX131" s="35" t="s">
        <v>568</v>
      </c>
      <c r="AY131" s="40">
        <v>4</v>
      </c>
      <c r="AZ131" s="40">
        <v>5</v>
      </c>
      <c r="BA131" s="40">
        <v>1</v>
      </c>
      <c r="BB131" s="40">
        <v>9</v>
      </c>
      <c r="BC131" s="42" t="s">
        <v>520</v>
      </c>
      <c r="BD131" s="39">
        <v>110000</v>
      </c>
      <c r="BE131" s="39" t="s">
        <v>577</v>
      </c>
      <c r="BF131" s="39">
        <v>30</v>
      </c>
      <c r="BG131" s="39">
        <v>30</v>
      </c>
      <c r="BH131" s="39">
        <v>30</v>
      </c>
      <c r="BI131" s="39">
        <v>20</v>
      </c>
      <c r="BJ131" s="39">
        <v>20</v>
      </c>
      <c r="BK131" s="39">
        <v>1</v>
      </c>
      <c r="BL131" s="39"/>
      <c r="BR131" s="39"/>
      <c r="BS131" s="43"/>
      <c r="BT131" s="39"/>
      <c r="BU131" s="142"/>
      <c r="BV131" s="39"/>
      <c r="BW131" s="39"/>
      <c r="BX131" s="39"/>
      <c r="BY131" s="43"/>
      <c r="GF131" s="39"/>
    </row>
    <row r="132" spans="49:188" ht="18" hidden="1" customHeight="1" x14ac:dyDescent="0.2">
      <c r="AW132" s="22">
        <f t="shared" si="34"/>
        <v>130</v>
      </c>
      <c r="AX132" s="35" t="s">
        <v>588</v>
      </c>
      <c r="AY132" s="40">
        <v>6</v>
      </c>
      <c r="AZ132" s="40">
        <v>2</v>
      </c>
      <c r="BA132" s="40">
        <v>3</v>
      </c>
      <c r="BB132" s="40">
        <v>7</v>
      </c>
      <c r="BC132" s="42" t="s">
        <v>298</v>
      </c>
      <c r="BD132" s="39">
        <v>40000</v>
      </c>
      <c r="BE132" s="39" t="s">
        <v>611</v>
      </c>
      <c r="BF132" s="39" t="s">
        <v>11</v>
      </c>
      <c r="BG132" s="39" t="s">
        <v>11</v>
      </c>
      <c r="BH132" s="39" t="s">
        <v>11</v>
      </c>
      <c r="BI132" s="39" t="s">
        <v>11</v>
      </c>
      <c r="BJ132" s="39" t="s">
        <v>11</v>
      </c>
      <c r="BK132" s="39">
        <v>11</v>
      </c>
      <c r="BL132" s="39"/>
      <c r="BR132" s="39"/>
      <c r="BS132" s="43"/>
      <c r="BT132" s="39"/>
      <c r="BU132" s="142"/>
      <c r="BV132" s="39"/>
      <c r="BW132" s="39"/>
      <c r="BX132" s="39"/>
      <c r="BY132" s="43"/>
      <c r="GF132" s="39"/>
    </row>
    <row r="133" spans="49:188" ht="18" hidden="1" customHeight="1" x14ac:dyDescent="0.2">
      <c r="AW133" s="22">
        <f>IF(AX133="","",AW131+1)</f>
        <v>130</v>
      </c>
      <c r="AX133" s="35" t="s">
        <v>162</v>
      </c>
      <c r="AY133" s="40">
        <v>6</v>
      </c>
      <c r="AZ133" s="40">
        <v>3</v>
      </c>
      <c r="BA133" s="40">
        <v>3</v>
      </c>
      <c r="BB133" s="40">
        <v>8</v>
      </c>
      <c r="BC133" s="42" t="s">
        <v>160</v>
      </c>
      <c r="BD133" s="39">
        <v>60000</v>
      </c>
      <c r="BE133" s="39" t="s">
        <v>313</v>
      </c>
      <c r="BF133" s="39"/>
      <c r="BG133" s="39"/>
      <c r="BH133" s="39"/>
      <c r="BI133" s="39"/>
      <c r="BJ133" s="39"/>
      <c r="BK133" s="39">
        <v>1</v>
      </c>
      <c r="BL133" s="39"/>
      <c r="BR133" s="39"/>
      <c r="BS133" s="43"/>
      <c r="BT133" s="39"/>
      <c r="BU133" s="142"/>
      <c r="BV133" s="39"/>
      <c r="BW133" s="39"/>
      <c r="BX133" s="39"/>
      <c r="BY133" s="43"/>
      <c r="GF133" s="39"/>
    </row>
    <row r="134" spans="49:188" ht="18" hidden="1" customHeight="1" x14ac:dyDescent="0.2">
      <c r="AW134" s="22">
        <f>IF(AX134="","",AW133+1)</f>
        <v>131</v>
      </c>
      <c r="AX134" s="35" t="s">
        <v>626</v>
      </c>
      <c r="AY134" s="40">
        <v>6</v>
      </c>
      <c r="AZ134" s="40">
        <v>5</v>
      </c>
      <c r="BA134" s="40">
        <v>2</v>
      </c>
      <c r="BB134" s="40">
        <v>9</v>
      </c>
      <c r="BC134" s="42" t="s">
        <v>627</v>
      </c>
      <c r="BD134" s="39">
        <v>230000</v>
      </c>
      <c r="BE134" s="39" t="s">
        <v>685</v>
      </c>
      <c r="BF134" s="39"/>
      <c r="BG134" s="39"/>
      <c r="BH134" s="39"/>
      <c r="BI134" s="39"/>
      <c r="BJ134" s="39"/>
      <c r="BK134" s="39">
        <v>1</v>
      </c>
      <c r="BL134" s="39"/>
      <c r="BR134" s="39"/>
      <c r="BS134" s="43"/>
      <c r="BT134" s="39"/>
      <c r="BU134" s="142"/>
      <c r="BV134" s="39"/>
      <c r="BW134" s="39"/>
      <c r="BX134" s="39"/>
      <c r="BY134" s="43"/>
      <c r="GF134" s="213"/>
    </row>
    <row r="135" spans="49:188" ht="18" hidden="1" customHeight="1" x14ac:dyDescent="0.2">
      <c r="AW135" s="22">
        <f t="shared" si="34"/>
        <v>132</v>
      </c>
      <c r="AX135" s="35" t="s">
        <v>204</v>
      </c>
      <c r="AY135" s="40">
        <v>6</v>
      </c>
      <c r="AZ135" s="40">
        <v>2</v>
      </c>
      <c r="BA135" s="40">
        <v>3</v>
      </c>
      <c r="BB135" s="40">
        <v>7</v>
      </c>
      <c r="BC135" s="42" t="s">
        <v>686</v>
      </c>
      <c r="BD135" s="39">
        <v>60000</v>
      </c>
      <c r="BE135" s="39" t="s">
        <v>314</v>
      </c>
      <c r="BF135" s="39"/>
      <c r="BG135" s="39"/>
      <c r="BH135" s="39"/>
      <c r="BI135" s="39"/>
      <c r="BJ135" s="39"/>
      <c r="BK135" s="39">
        <v>1</v>
      </c>
      <c r="BL135" s="39"/>
      <c r="BR135" s="39"/>
      <c r="BS135" s="43"/>
      <c r="BT135" s="39"/>
      <c r="BU135" s="142"/>
      <c r="BV135" s="39"/>
      <c r="BW135" s="39"/>
      <c r="BX135" s="39"/>
      <c r="BY135" s="43"/>
      <c r="GF135" s="39"/>
    </row>
    <row r="136" spans="49:188" ht="18" hidden="1" customHeight="1" x14ac:dyDescent="0.2">
      <c r="AW136" s="22">
        <f t="shared" si="34"/>
        <v>133</v>
      </c>
      <c r="AX136" s="35" t="s">
        <v>164</v>
      </c>
      <c r="AY136" s="40">
        <v>4</v>
      </c>
      <c r="AZ136" s="40">
        <v>3</v>
      </c>
      <c r="BA136" s="40">
        <v>2</v>
      </c>
      <c r="BB136" s="40">
        <v>9</v>
      </c>
      <c r="BC136" s="42" t="s">
        <v>687</v>
      </c>
      <c r="BD136" s="39">
        <v>60000</v>
      </c>
      <c r="BE136" s="39" t="s">
        <v>315</v>
      </c>
      <c r="BF136" s="39"/>
      <c r="BG136" s="39"/>
      <c r="BH136" s="39"/>
      <c r="BI136" s="39"/>
      <c r="BJ136" s="39"/>
      <c r="BK136" s="39">
        <v>1</v>
      </c>
      <c r="BL136" s="39"/>
      <c r="BR136" s="39"/>
      <c r="BS136" s="43"/>
      <c r="BT136" s="39"/>
      <c r="BU136" s="142"/>
      <c r="BV136" s="39"/>
      <c r="BW136" s="39"/>
      <c r="BX136" s="39"/>
      <c r="BY136" s="43"/>
      <c r="GF136" s="39"/>
    </row>
    <row r="137" spans="49:188" ht="18" hidden="1" customHeight="1" x14ac:dyDescent="0.2">
      <c r="AW137" s="22">
        <f t="shared" si="34"/>
        <v>134</v>
      </c>
      <c r="AX137" s="35" t="s">
        <v>547</v>
      </c>
      <c r="AY137" s="300" t="s">
        <v>671</v>
      </c>
      <c r="AZ137" s="40" t="s">
        <v>672</v>
      </c>
      <c r="BA137" s="40" t="s">
        <v>673</v>
      </c>
      <c r="BB137" s="40" t="s">
        <v>674</v>
      </c>
      <c r="BC137" s="42" t="s">
        <v>677</v>
      </c>
      <c r="BD137" s="39">
        <v>290000</v>
      </c>
      <c r="BE137" s="39" t="s">
        <v>316</v>
      </c>
      <c r="BF137" s="39"/>
      <c r="BG137" s="39"/>
      <c r="BH137" s="39"/>
      <c r="BI137" s="39"/>
      <c r="BJ137" s="39"/>
      <c r="BK137" s="39">
        <v>1</v>
      </c>
      <c r="BL137" s="39"/>
      <c r="BR137" s="39"/>
      <c r="BS137" s="43"/>
      <c r="BT137" s="39"/>
      <c r="BU137" s="142"/>
      <c r="BV137" s="39"/>
      <c r="BW137" s="39"/>
      <c r="BX137" s="39"/>
      <c r="BY137" s="43"/>
      <c r="GF137" s="39"/>
    </row>
    <row r="138" spans="49:188" ht="18" hidden="1" customHeight="1" x14ac:dyDescent="0.2">
      <c r="AW138" s="22">
        <f t="shared" si="34"/>
        <v>135</v>
      </c>
      <c r="AX138" s="35" t="s">
        <v>132</v>
      </c>
      <c r="AY138" s="40">
        <v>6</v>
      </c>
      <c r="AZ138" s="40">
        <v>5</v>
      </c>
      <c r="BA138" s="40">
        <v>4</v>
      </c>
      <c r="BB138" s="40">
        <v>9</v>
      </c>
      <c r="BC138" s="42" t="s">
        <v>688</v>
      </c>
      <c r="BD138" s="39">
        <v>390000</v>
      </c>
      <c r="BE138" s="39" t="s">
        <v>317</v>
      </c>
      <c r="BF138" s="39"/>
      <c r="BG138" s="39"/>
      <c r="BH138" s="39"/>
      <c r="BI138" s="39"/>
      <c r="BJ138" s="39"/>
      <c r="BK138" s="39">
        <v>1</v>
      </c>
      <c r="BL138" s="39"/>
      <c r="BR138" s="39"/>
      <c r="BS138" s="43"/>
      <c r="BT138" s="39"/>
      <c r="BU138" s="142"/>
      <c r="BV138" s="39"/>
      <c r="BW138" s="39"/>
      <c r="BX138" s="39"/>
      <c r="BY138" s="43"/>
      <c r="GF138" s="213"/>
    </row>
    <row r="139" spans="49:188" ht="18" hidden="1" customHeight="1" x14ac:dyDescent="0.2">
      <c r="AW139" s="22">
        <f t="shared" si="34"/>
        <v>136</v>
      </c>
      <c r="AX139" s="35" t="s">
        <v>689</v>
      </c>
      <c r="AY139" s="40">
        <v>6</v>
      </c>
      <c r="AZ139" s="40">
        <v>3</v>
      </c>
      <c r="BA139" s="40">
        <v>3</v>
      </c>
      <c r="BB139" s="40">
        <v>8</v>
      </c>
      <c r="BC139" s="42" t="s">
        <v>690</v>
      </c>
      <c r="BD139" s="39">
        <v>130000</v>
      </c>
      <c r="BE139" s="39" t="s">
        <v>318</v>
      </c>
      <c r="BF139" s="39"/>
      <c r="BG139" s="39"/>
      <c r="BH139" s="39"/>
      <c r="BI139" s="39"/>
      <c r="BJ139" s="39"/>
      <c r="BK139" s="39">
        <v>1</v>
      </c>
      <c r="BL139" s="39"/>
      <c r="BR139" s="39"/>
      <c r="BS139" s="43"/>
      <c r="BT139" s="39"/>
      <c r="BU139" s="142"/>
      <c r="BV139" s="39"/>
      <c r="BW139" s="39"/>
      <c r="BX139" s="39"/>
      <c r="BY139" s="43"/>
      <c r="GF139" s="39"/>
    </row>
    <row r="140" spans="49:188" ht="18" hidden="1" customHeight="1" x14ac:dyDescent="0.2">
      <c r="AW140" s="22">
        <f t="shared" si="34"/>
        <v>137</v>
      </c>
      <c r="AX140" s="23" t="s">
        <v>123</v>
      </c>
      <c r="AY140" s="24">
        <v>2</v>
      </c>
      <c r="AZ140" s="24">
        <v>7</v>
      </c>
      <c r="BA140" s="24">
        <v>1</v>
      </c>
      <c r="BB140" s="24">
        <v>10</v>
      </c>
      <c r="BC140" s="41" t="s">
        <v>165</v>
      </c>
      <c r="BD140" s="25">
        <v>250000</v>
      </c>
      <c r="BE140" s="39" t="s">
        <v>319</v>
      </c>
      <c r="BF140" s="39"/>
      <c r="BG140" s="39"/>
      <c r="BH140" s="39"/>
      <c r="BI140" s="39"/>
      <c r="BJ140" s="39"/>
      <c r="BK140" s="39">
        <v>1</v>
      </c>
      <c r="BL140" s="39"/>
      <c r="BR140" s="39"/>
      <c r="BS140" s="43"/>
      <c r="BT140" s="39"/>
      <c r="BU140" s="142"/>
      <c r="BV140" s="39"/>
      <c r="BW140" s="39"/>
      <c r="BX140" s="39"/>
      <c r="BY140" s="43"/>
      <c r="GF140" s="39"/>
    </row>
    <row r="141" spans="49:188" ht="18" hidden="1" customHeight="1" x14ac:dyDescent="0.2">
      <c r="AW141" s="22">
        <f t="shared" si="34"/>
        <v>138</v>
      </c>
      <c r="AX141" s="35" t="s">
        <v>655</v>
      </c>
      <c r="AY141" s="40">
        <v>7</v>
      </c>
      <c r="AZ141" s="40">
        <v>3</v>
      </c>
      <c r="BA141" s="40">
        <v>4</v>
      </c>
      <c r="BB141" s="40">
        <v>7</v>
      </c>
      <c r="BC141" s="42" t="s">
        <v>645</v>
      </c>
      <c r="BD141" s="39">
        <v>170000</v>
      </c>
      <c r="BE141" s="39" t="s">
        <v>320</v>
      </c>
      <c r="BF141" s="39"/>
      <c r="BG141" s="39"/>
      <c r="BH141" s="39"/>
      <c r="BI141" s="39"/>
      <c r="BJ141" s="39"/>
      <c r="BK141" s="39">
        <v>1</v>
      </c>
      <c r="BL141" s="39"/>
      <c r="BR141" s="39"/>
      <c r="BS141" s="43"/>
      <c r="BT141" s="39"/>
      <c r="BU141" s="142"/>
      <c r="BV141" s="39"/>
      <c r="BW141" s="39"/>
      <c r="BX141" s="39"/>
      <c r="BY141" s="43"/>
      <c r="GF141" s="39"/>
    </row>
    <row r="142" spans="49:188" ht="18" hidden="1" customHeight="1" x14ac:dyDescent="0.2">
      <c r="AW142" s="22">
        <f t="shared" si="34"/>
        <v>139</v>
      </c>
      <c r="AX142" s="35" t="s">
        <v>166</v>
      </c>
      <c r="AY142" s="40">
        <v>8</v>
      </c>
      <c r="AZ142" s="40">
        <v>3</v>
      </c>
      <c r="BA142" s="40">
        <v>4</v>
      </c>
      <c r="BB142" s="40">
        <v>7</v>
      </c>
      <c r="BC142" s="42" t="s">
        <v>169</v>
      </c>
      <c r="BD142" s="39">
        <v>170000</v>
      </c>
      <c r="BE142" s="39" t="s">
        <v>321</v>
      </c>
      <c r="BF142" s="39"/>
      <c r="BG142" s="39"/>
      <c r="BH142" s="39"/>
      <c r="BI142" s="39"/>
      <c r="BJ142" s="39"/>
      <c r="BK142" s="39">
        <v>1</v>
      </c>
      <c r="BL142" s="39"/>
      <c r="BR142" s="39"/>
      <c r="BS142" s="43"/>
      <c r="BT142" s="39"/>
      <c r="BU142" s="142"/>
      <c r="BV142" s="39"/>
      <c r="BW142" s="39"/>
      <c r="BX142" s="39"/>
      <c r="BY142" s="43"/>
      <c r="GF142" s="39"/>
    </row>
    <row r="143" spans="49:188" ht="18" hidden="1" customHeight="1" x14ac:dyDescent="0.2">
      <c r="AW143" s="22">
        <f t="shared" si="34"/>
        <v>140</v>
      </c>
      <c r="AX143" s="35" t="s">
        <v>587</v>
      </c>
      <c r="AY143" s="40">
        <v>4</v>
      </c>
      <c r="AZ143" s="40">
        <v>7</v>
      </c>
      <c r="BA143" s="40">
        <v>3</v>
      </c>
      <c r="BB143" s="40">
        <v>7</v>
      </c>
      <c r="BC143" s="42" t="s">
        <v>646</v>
      </c>
      <c r="BD143" s="39">
        <v>80000</v>
      </c>
      <c r="BE143" s="39" t="s">
        <v>322</v>
      </c>
      <c r="BF143" s="39"/>
      <c r="BG143" s="39"/>
      <c r="BH143" s="39"/>
      <c r="BI143" s="39"/>
      <c r="BJ143" s="39"/>
      <c r="BK143" s="39">
        <v>1</v>
      </c>
      <c r="BL143" s="39"/>
      <c r="BR143" s="39"/>
      <c r="BS143" s="43"/>
      <c r="BT143" s="39"/>
      <c r="BU143" s="142"/>
      <c r="BV143" s="39"/>
      <c r="BW143" s="39"/>
      <c r="BX143" s="39"/>
      <c r="BY143" s="43"/>
      <c r="GF143" s="213"/>
    </row>
    <row r="144" spans="49:188" ht="18" hidden="1" customHeight="1" x14ac:dyDescent="0.2">
      <c r="AW144" s="22">
        <f t="shared" si="34"/>
        <v>141</v>
      </c>
      <c r="AX144" s="35" t="s">
        <v>167</v>
      </c>
      <c r="AY144" s="40">
        <v>5</v>
      </c>
      <c r="AZ144" s="40">
        <v>3</v>
      </c>
      <c r="BA144" s="40">
        <v>2</v>
      </c>
      <c r="BB144" s="40">
        <v>8</v>
      </c>
      <c r="BC144" s="42" t="s">
        <v>692</v>
      </c>
      <c r="BD144" s="39">
        <v>130000</v>
      </c>
      <c r="BE144" s="39" t="s">
        <v>323</v>
      </c>
      <c r="BF144" s="39"/>
      <c r="BG144" s="39"/>
      <c r="BH144" s="39"/>
      <c r="BI144" s="39"/>
      <c r="BJ144" s="39"/>
      <c r="BK144" s="39">
        <v>1</v>
      </c>
      <c r="BL144" s="39"/>
      <c r="BR144" s="39"/>
      <c r="BS144" s="43"/>
      <c r="BT144" s="39"/>
      <c r="BU144" s="142"/>
      <c r="BV144" s="39"/>
      <c r="BW144" s="39"/>
      <c r="BX144" s="39"/>
      <c r="BY144" s="43"/>
      <c r="GF144" s="25"/>
    </row>
    <row r="145" spans="49:188" ht="18" hidden="1" customHeight="1" x14ac:dyDescent="0.2">
      <c r="AW145" s="22">
        <f t="shared" si="34"/>
        <v>142</v>
      </c>
      <c r="AX145" s="23" t="s">
        <v>119</v>
      </c>
      <c r="AY145" s="24">
        <v>4</v>
      </c>
      <c r="AZ145" s="24">
        <v>7</v>
      </c>
      <c r="BA145" s="24">
        <v>3</v>
      </c>
      <c r="BB145" s="24">
        <v>7</v>
      </c>
      <c r="BC145" s="41" t="s">
        <v>168</v>
      </c>
      <c r="BD145" s="25">
        <v>80000</v>
      </c>
      <c r="BE145" s="39" t="s">
        <v>324</v>
      </c>
      <c r="BF145" s="39"/>
      <c r="BG145" s="39"/>
      <c r="BH145" s="39"/>
      <c r="BI145" s="39"/>
      <c r="BJ145" s="39"/>
      <c r="BK145" s="39">
        <v>1</v>
      </c>
      <c r="BL145" s="39"/>
      <c r="BR145" s="39"/>
      <c r="BS145" s="43"/>
      <c r="BT145" s="39"/>
      <c r="BU145" s="142"/>
      <c r="BV145" s="39"/>
      <c r="BW145" s="39"/>
      <c r="BX145" s="39"/>
      <c r="BY145" s="43"/>
      <c r="GF145" s="25"/>
    </row>
    <row r="146" spans="49:188" ht="18" hidden="1" customHeight="1" x14ac:dyDescent="0.2">
      <c r="AW146" s="22">
        <f t="shared" si="34"/>
        <v>143</v>
      </c>
      <c r="AX146" s="35" t="s">
        <v>656</v>
      </c>
      <c r="AY146" s="40">
        <v>7</v>
      </c>
      <c r="AZ146" s="40">
        <v>4</v>
      </c>
      <c r="BA146" s="40">
        <v>3</v>
      </c>
      <c r="BB146" s="40">
        <v>8</v>
      </c>
      <c r="BC146" s="42" t="s">
        <v>647</v>
      </c>
      <c r="BD146" s="39">
        <v>200000</v>
      </c>
      <c r="BE146" s="39" t="s">
        <v>325</v>
      </c>
      <c r="BF146" s="39"/>
      <c r="BG146" s="39"/>
      <c r="BH146" s="39"/>
      <c r="BI146" s="39"/>
      <c r="BJ146" s="39"/>
      <c r="BK146" s="39">
        <v>1</v>
      </c>
      <c r="BL146" s="39"/>
      <c r="BR146" s="39"/>
      <c r="BS146" s="43"/>
      <c r="BT146" s="39"/>
      <c r="BU146" s="142"/>
      <c r="BV146" s="39"/>
      <c r="BW146" s="39"/>
      <c r="BX146" s="39"/>
      <c r="BY146" s="43"/>
      <c r="GF146" s="25"/>
    </row>
    <row r="147" spans="49:188" ht="18" hidden="1" customHeight="1" x14ac:dyDescent="0.2">
      <c r="AW147" s="22">
        <f t="shared" si="34"/>
        <v>144</v>
      </c>
      <c r="AX147" s="35" t="s">
        <v>128</v>
      </c>
      <c r="AY147" s="40">
        <v>6</v>
      </c>
      <c r="AZ147" s="40">
        <v>6</v>
      </c>
      <c r="BA147" s="40">
        <v>2</v>
      </c>
      <c r="BB147" s="40">
        <v>8</v>
      </c>
      <c r="BC147" s="42" t="s">
        <v>676</v>
      </c>
      <c r="BD147" s="39">
        <v>310000</v>
      </c>
      <c r="BE147" s="39" t="s">
        <v>326</v>
      </c>
      <c r="BF147" s="39"/>
      <c r="BG147" s="39"/>
      <c r="BH147" s="39"/>
      <c r="BI147" s="39"/>
      <c r="BJ147" s="39"/>
      <c r="BK147" s="39">
        <v>1</v>
      </c>
      <c r="BL147" s="39"/>
      <c r="BR147" s="39"/>
      <c r="BS147" s="43"/>
      <c r="BT147" s="39"/>
      <c r="BU147" s="142"/>
      <c r="BV147" s="39"/>
      <c r="BW147" s="39"/>
      <c r="BX147" s="39"/>
      <c r="BY147" s="43"/>
      <c r="GF147" s="25"/>
    </row>
    <row r="148" spans="49:188" ht="18" hidden="1" customHeight="1" x14ac:dyDescent="0.2">
      <c r="AW148" s="22">
        <f t="shared" si="34"/>
        <v>145</v>
      </c>
      <c r="AX148" s="35" t="s">
        <v>134</v>
      </c>
      <c r="AY148" s="40">
        <v>8</v>
      </c>
      <c r="AZ148" s="40">
        <v>4</v>
      </c>
      <c r="BA148" s="40">
        <v>4</v>
      </c>
      <c r="BB148" s="40">
        <v>8</v>
      </c>
      <c r="BC148" s="42" t="s">
        <v>170</v>
      </c>
      <c r="BD148" s="39">
        <v>320000</v>
      </c>
      <c r="BE148" s="39" t="s">
        <v>327</v>
      </c>
      <c r="BF148" s="39"/>
      <c r="BG148" s="39"/>
      <c r="BH148" s="39"/>
      <c r="BI148" s="39"/>
      <c r="BJ148" s="39"/>
      <c r="BK148" s="39">
        <v>1</v>
      </c>
      <c r="BL148" s="39"/>
      <c r="BR148" s="39"/>
      <c r="BS148" s="43"/>
      <c r="BT148" s="39"/>
      <c r="BU148" s="142"/>
      <c r="BV148" s="39"/>
      <c r="BW148" s="39"/>
      <c r="BX148" s="39"/>
      <c r="BY148" s="43"/>
      <c r="GF148" s="25"/>
    </row>
    <row r="149" spans="49:188" ht="18" hidden="1" customHeight="1" x14ac:dyDescent="0.2">
      <c r="AW149" s="22">
        <f t="shared" si="34"/>
        <v>146</v>
      </c>
      <c r="AX149" s="35" t="s">
        <v>131</v>
      </c>
      <c r="AY149" s="40">
        <v>5</v>
      </c>
      <c r="AZ149" s="40">
        <v>4</v>
      </c>
      <c r="BA149" s="40">
        <v>3</v>
      </c>
      <c r="BB149" s="40">
        <v>8</v>
      </c>
      <c r="BC149" s="42" t="s">
        <v>693</v>
      </c>
      <c r="BD149" s="39">
        <v>220000</v>
      </c>
      <c r="BE149" s="39" t="s">
        <v>328</v>
      </c>
      <c r="BF149" s="39"/>
      <c r="BG149" s="39"/>
      <c r="BH149" s="39"/>
      <c r="BI149" s="39"/>
      <c r="BJ149" s="39"/>
      <c r="BK149" s="39">
        <v>1</v>
      </c>
      <c r="BL149" s="39"/>
      <c r="BR149" s="39"/>
      <c r="BS149" s="43"/>
      <c r="BT149" s="39"/>
      <c r="BU149" s="142"/>
      <c r="BV149" s="39"/>
      <c r="BW149" s="39"/>
      <c r="BX149" s="39"/>
      <c r="BY149" s="43"/>
      <c r="GF149" s="213"/>
    </row>
    <row r="150" spans="49:188" ht="18" hidden="1" customHeight="1" x14ac:dyDescent="0.2">
      <c r="AW150" s="22">
        <f t="shared" si="34"/>
        <v>147</v>
      </c>
      <c r="AX150" s="35" t="s">
        <v>163</v>
      </c>
      <c r="AY150" s="40">
        <v>6</v>
      </c>
      <c r="AZ150" s="40">
        <v>2</v>
      </c>
      <c r="BA150" s="40">
        <v>4</v>
      </c>
      <c r="BB150" s="40">
        <v>7</v>
      </c>
      <c r="BC150" s="42" t="s">
        <v>161</v>
      </c>
      <c r="BD150" s="39">
        <v>145000</v>
      </c>
      <c r="BE150" s="39" t="s">
        <v>329</v>
      </c>
      <c r="BF150" s="39"/>
      <c r="BG150" s="39"/>
      <c r="BH150" s="39"/>
      <c r="BI150" s="39"/>
      <c r="BJ150" s="39"/>
      <c r="BK150" s="39">
        <v>1</v>
      </c>
      <c r="BL150" s="39"/>
      <c r="BR150" s="39"/>
      <c r="BS150" s="43"/>
      <c r="BT150" s="39"/>
      <c r="BU150" s="142"/>
      <c r="BV150" s="39"/>
      <c r="BW150" s="39"/>
      <c r="BX150" s="39"/>
      <c r="BY150" s="43"/>
      <c r="GF150" s="39"/>
    </row>
    <row r="151" spans="49:188" ht="18" hidden="1" customHeight="1" x14ac:dyDescent="0.2">
      <c r="AW151" s="22">
        <f t="shared" si="34"/>
        <v>148</v>
      </c>
      <c r="AX151" s="35" t="s">
        <v>171</v>
      </c>
      <c r="AY151" s="40">
        <v>6</v>
      </c>
      <c r="AZ151" s="40">
        <v>3</v>
      </c>
      <c r="BA151" s="40">
        <v>2</v>
      </c>
      <c r="BB151" s="40">
        <v>7</v>
      </c>
      <c r="BC151" s="42" t="s">
        <v>694</v>
      </c>
      <c r="BD151" s="39">
        <v>120000</v>
      </c>
      <c r="BE151" s="39" t="s">
        <v>330</v>
      </c>
      <c r="BF151" s="39"/>
      <c r="BG151" s="39"/>
      <c r="BH151" s="39"/>
      <c r="BI151" s="39"/>
      <c r="BJ151" s="39"/>
      <c r="BK151" s="39">
        <v>1</v>
      </c>
      <c r="BL151" s="39"/>
      <c r="BR151" s="39"/>
      <c r="BS151" s="43"/>
      <c r="BT151" s="39"/>
      <c r="BU151" s="142"/>
      <c r="BV151" s="39"/>
      <c r="BW151" s="39"/>
      <c r="BX151" s="39"/>
      <c r="BY151" s="43"/>
      <c r="GF151" s="39"/>
    </row>
    <row r="152" spans="49:188" ht="18" hidden="1" customHeight="1" x14ac:dyDescent="0.2">
      <c r="AW152" s="22">
        <f t="shared" si="34"/>
        <v>149</v>
      </c>
      <c r="AX152" s="23" t="s">
        <v>116</v>
      </c>
      <c r="AY152" s="24">
        <v>9</v>
      </c>
      <c r="AZ152" s="24">
        <v>3</v>
      </c>
      <c r="BA152" s="24">
        <v>4</v>
      </c>
      <c r="BB152" s="24">
        <v>7</v>
      </c>
      <c r="BC152" s="41" t="s">
        <v>172</v>
      </c>
      <c r="BD152" s="25">
        <v>200000</v>
      </c>
      <c r="BE152" s="39" t="s">
        <v>331</v>
      </c>
      <c r="BF152" s="39"/>
      <c r="BG152" s="39"/>
      <c r="BH152" s="39"/>
      <c r="BI152" s="39"/>
      <c r="BJ152" s="39"/>
      <c r="BK152" s="39">
        <v>1</v>
      </c>
      <c r="BL152" s="39"/>
      <c r="BR152" s="39"/>
      <c r="BS152" s="43"/>
      <c r="BT152" s="39"/>
      <c r="BU152" s="142"/>
      <c r="BV152" s="39"/>
      <c r="BW152" s="39"/>
      <c r="BX152" s="39"/>
      <c r="BY152" s="43"/>
      <c r="GF152" s="39"/>
    </row>
    <row r="153" spans="49:188" ht="18" hidden="1" customHeight="1" x14ac:dyDescent="0.2">
      <c r="AW153" s="22">
        <f t="shared" si="34"/>
        <v>150</v>
      </c>
      <c r="AX153" s="23" t="s">
        <v>125</v>
      </c>
      <c r="AY153" s="24">
        <v>6</v>
      </c>
      <c r="AZ153" s="24">
        <v>6</v>
      </c>
      <c r="BA153" s="24">
        <v>3</v>
      </c>
      <c r="BB153" s="24">
        <v>8</v>
      </c>
      <c r="BC153" s="41" t="s">
        <v>173</v>
      </c>
      <c r="BD153" s="25">
        <v>340000</v>
      </c>
      <c r="BE153" s="39" t="s">
        <v>332</v>
      </c>
      <c r="BF153" s="39"/>
      <c r="BG153" s="39"/>
      <c r="BH153" s="39"/>
      <c r="BI153" s="39"/>
      <c r="BJ153" s="39"/>
      <c r="BK153" s="39">
        <v>1</v>
      </c>
      <c r="BL153" s="39"/>
      <c r="BR153" s="39"/>
      <c r="BS153" s="43"/>
      <c r="BT153" s="39"/>
      <c r="BU153" s="142"/>
      <c r="BV153" s="39"/>
      <c r="BW153" s="39"/>
      <c r="BX153" s="39"/>
      <c r="BY153" s="43"/>
      <c r="GF153" s="39"/>
    </row>
    <row r="154" spans="49:188" ht="18" hidden="1" customHeight="1" x14ac:dyDescent="0.2">
      <c r="AW154" s="22">
        <f t="shared" si="34"/>
        <v>151</v>
      </c>
      <c r="AX154" s="35" t="s">
        <v>174</v>
      </c>
      <c r="AY154" s="40">
        <v>6</v>
      </c>
      <c r="AZ154" s="40">
        <v>3</v>
      </c>
      <c r="BA154" s="40">
        <v>3</v>
      </c>
      <c r="BB154" s="40">
        <v>8</v>
      </c>
      <c r="BC154" s="42" t="s">
        <v>695</v>
      </c>
      <c r="BD154" s="39">
        <v>110000</v>
      </c>
      <c r="BE154" s="39" t="s">
        <v>333</v>
      </c>
      <c r="BF154" s="39"/>
      <c r="BG154" s="39"/>
      <c r="BH154" s="39"/>
      <c r="BI154" s="39"/>
      <c r="BJ154" s="39"/>
      <c r="BK154" s="39">
        <v>1</v>
      </c>
      <c r="BL154" s="39"/>
      <c r="BR154" s="39"/>
      <c r="BS154" s="43"/>
      <c r="BT154" s="39"/>
      <c r="BU154" s="142"/>
      <c r="BV154" s="39"/>
      <c r="BW154" s="39"/>
      <c r="BX154" s="39"/>
      <c r="BY154" s="43"/>
      <c r="GF154" s="39"/>
    </row>
    <row r="155" spans="49:188" ht="18" hidden="1" customHeight="1" x14ac:dyDescent="0.2">
      <c r="AW155" s="22">
        <f t="shared" si="34"/>
        <v>152</v>
      </c>
      <c r="AX155" s="35" t="s">
        <v>176</v>
      </c>
      <c r="AY155" s="40">
        <v>8</v>
      </c>
      <c r="AZ155" s="40">
        <v>2</v>
      </c>
      <c r="BA155" s="40">
        <v>3</v>
      </c>
      <c r="BB155" s="40">
        <v>7</v>
      </c>
      <c r="BC155" s="42" t="s">
        <v>175</v>
      </c>
      <c r="BD155" s="39">
        <v>170000</v>
      </c>
      <c r="BE155" s="39" t="s">
        <v>334</v>
      </c>
      <c r="BF155" s="39"/>
      <c r="BG155" s="39"/>
      <c r="BH155" s="39"/>
      <c r="BI155" s="39"/>
      <c r="BJ155" s="39"/>
      <c r="BK155" s="39">
        <v>1</v>
      </c>
      <c r="BL155" s="39"/>
      <c r="BR155" s="39"/>
      <c r="BS155" s="43"/>
      <c r="BT155" s="39"/>
      <c r="BU155" s="142"/>
      <c r="BV155" s="39"/>
      <c r="BW155" s="39"/>
      <c r="BX155" s="39"/>
      <c r="BY155" s="43"/>
      <c r="GF155" s="213"/>
    </row>
    <row r="156" spans="49:188" ht="18" hidden="1" customHeight="1" x14ac:dyDescent="0.2">
      <c r="AW156" s="22">
        <f t="shared" si="34"/>
        <v>153</v>
      </c>
      <c r="AX156" s="23" t="s">
        <v>124</v>
      </c>
      <c r="AY156" s="24">
        <v>7</v>
      </c>
      <c r="AZ156" s="24">
        <v>3</v>
      </c>
      <c r="BA156" s="24">
        <v>4</v>
      </c>
      <c r="BB156" s="24">
        <v>7</v>
      </c>
      <c r="BC156" s="41" t="s">
        <v>177</v>
      </c>
      <c r="BD156" s="25">
        <v>210000</v>
      </c>
      <c r="BE156" s="39" t="s">
        <v>335</v>
      </c>
      <c r="BF156" s="39"/>
      <c r="BG156" s="39"/>
      <c r="BH156" s="39"/>
      <c r="BI156" s="39"/>
      <c r="BJ156" s="39"/>
      <c r="BK156" s="39">
        <v>1</v>
      </c>
      <c r="BL156" s="39"/>
      <c r="BR156" s="39"/>
      <c r="BS156" s="43"/>
      <c r="BT156" s="39"/>
      <c r="BU156" s="142"/>
      <c r="BV156" s="39"/>
      <c r="BW156" s="39"/>
      <c r="BX156" s="39"/>
      <c r="BY156" s="43"/>
      <c r="GF156" s="39"/>
    </row>
    <row r="157" spans="49:188" ht="18" hidden="1" customHeight="1" x14ac:dyDescent="0.2">
      <c r="AW157" s="22">
        <f t="shared" si="34"/>
        <v>154</v>
      </c>
      <c r="AX157" s="35" t="s">
        <v>130</v>
      </c>
      <c r="AY157" s="40">
        <v>6</v>
      </c>
      <c r="AZ157" s="40">
        <v>5</v>
      </c>
      <c r="BA157" s="40">
        <v>2</v>
      </c>
      <c r="BB157" s="40">
        <v>9</v>
      </c>
      <c r="BC157" s="42" t="s">
        <v>178</v>
      </c>
      <c r="BD157" s="39">
        <v>330000</v>
      </c>
      <c r="BE157" s="39" t="s">
        <v>336</v>
      </c>
      <c r="BF157" s="39"/>
      <c r="BG157" s="39"/>
      <c r="BH157" s="39"/>
      <c r="BI157" s="39"/>
      <c r="BJ157" s="39"/>
      <c r="BK157" s="39">
        <v>1</v>
      </c>
      <c r="BL157" s="39"/>
      <c r="BR157" s="39"/>
      <c r="BS157" s="43"/>
      <c r="BT157" s="39"/>
      <c r="BU157" s="142"/>
      <c r="BV157" s="39"/>
      <c r="BW157" s="39"/>
      <c r="BX157" s="39"/>
      <c r="BY157" s="43"/>
      <c r="GF157" s="39"/>
    </row>
    <row r="158" spans="49:188" ht="18" hidden="1" customHeight="1" x14ac:dyDescent="0.2">
      <c r="AW158" s="22">
        <f t="shared" si="34"/>
        <v>155</v>
      </c>
      <c r="AX158" s="35" t="s">
        <v>179</v>
      </c>
      <c r="AY158" s="40">
        <v>7</v>
      </c>
      <c r="AZ158" s="40">
        <v>4</v>
      </c>
      <c r="BA158" s="40">
        <v>4</v>
      </c>
      <c r="BB158" s="40">
        <v>8</v>
      </c>
      <c r="BC158" s="42" t="s">
        <v>502</v>
      </c>
      <c r="BD158" s="39">
        <v>260000</v>
      </c>
      <c r="BE158" s="39" t="s">
        <v>337</v>
      </c>
      <c r="BF158" s="39"/>
      <c r="BG158" s="39"/>
      <c r="BH158" s="39"/>
      <c r="BI158" s="39"/>
      <c r="BJ158" s="39"/>
      <c r="BK158" s="39">
        <v>1</v>
      </c>
      <c r="BL158" s="39"/>
      <c r="BR158" s="39"/>
      <c r="BS158" s="43"/>
      <c r="BT158" s="39"/>
      <c r="BU158" s="142"/>
      <c r="BV158" s="39"/>
      <c r="BW158" s="39"/>
      <c r="BX158" s="39"/>
      <c r="BY158" s="43"/>
      <c r="GF158" s="39"/>
    </row>
    <row r="159" spans="49:188" ht="18" hidden="1" customHeight="1" x14ac:dyDescent="0.2">
      <c r="AW159" s="22">
        <f t="shared" si="34"/>
        <v>156</v>
      </c>
      <c r="AX159" s="35" t="s">
        <v>657</v>
      </c>
      <c r="AY159" s="40">
        <v>7</v>
      </c>
      <c r="AZ159" s="40">
        <v>2</v>
      </c>
      <c r="BA159" s="40">
        <v>3</v>
      </c>
      <c r="BB159" s="40">
        <v>7</v>
      </c>
      <c r="BC159" s="42" t="s">
        <v>648</v>
      </c>
      <c r="BD159" s="39">
        <v>130000</v>
      </c>
      <c r="BE159" s="39" t="s">
        <v>338</v>
      </c>
      <c r="BF159" s="39"/>
      <c r="BG159" s="39"/>
      <c r="BH159" s="39"/>
      <c r="BI159" s="39"/>
      <c r="BJ159" s="39"/>
      <c r="BK159" s="39">
        <v>1</v>
      </c>
      <c r="BL159" s="39"/>
      <c r="BR159" s="39"/>
      <c r="BS159" s="43"/>
      <c r="BT159" s="39"/>
      <c r="BU159" s="142"/>
      <c r="BV159" s="39"/>
      <c r="BW159" s="39"/>
      <c r="BX159" s="39"/>
      <c r="BY159" s="43"/>
      <c r="GF159" s="39"/>
    </row>
    <row r="160" spans="49:188" ht="18" hidden="1" customHeight="1" x14ac:dyDescent="0.2">
      <c r="AW160" s="22">
        <f t="shared" si="34"/>
        <v>157</v>
      </c>
      <c r="AX160" s="35" t="s">
        <v>180</v>
      </c>
      <c r="AY160" s="40">
        <v>5</v>
      </c>
      <c r="AZ160" s="40">
        <v>6</v>
      </c>
      <c r="BA160" s="40">
        <v>1</v>
      </c>
      <c r="BB160" s="40">
        <v>8</v>
      </c>
      <c r="BC160" s="42" t="s">
        <v>696</v>
      </c>
      <c r="BD160" s="39">
        <v>330000</v>
      </c>
      <c r="BE160" s="39" t="s">
        <v>339</v>
      </c>
      <c r="BF160" s="39"/>
      <c r="BG160" s="39"/>
      <c r="BH160" s="39"/>
      <c r="BI160" s="39"/>
      <c r="BJ160" s="39"/>
      <c r="BK160" s="39">
        <v>1</v>
      </c>
      <c r="BL160" s="39"/>
      <c r="BR160" s="39"/>
      <c r="BS160" s="43"/>
      <c r="BT160" s="39"/>
      <c r="BU160" s="142"/>
      <c r="BV160" s="39"/>
      <c r="BW160" s="39"/>
      <c r="BX160" s="39"/>
      <c r="BY160" s="43"/>
      <c r="GF160" s="213"/>
    </row>
    <row r="161" spans="49:188" ht="18" hidden="1" customHeight="1" x14ac:dyDescent="0.2">
      <c r="AW161" s="22">
        <f t="shared" si="34"/>
        <v>158</v>
      </c>
      <c r="AX161" s="35" t="s">
        <v>658</v>
      </c>
      <c r="AY161" s="40">
        <v>7</v>
      </c>
      <c r="AZ161" s="40">
        <v>3</v>
      </c>
      <c r="BA161" s="40">
        <v>3</v>
      </c>
      <c r="BB161" s="40">
        <v>7</v>
      </c>
      <c r="BC161" s="42" t="s">
        <v>649</v>
      </c>
      <c r="BD161" s="39">
        <v>220000</v>
      </c>
      <c r="BE161" s="39" t="s">
        <v>340</v>
      </c>
      <c r="BF161" s="39"/>
      <c r="BG161" s="39"/>
      <c r="BH161" s="39"/>
      <c r="BI161" s="39"/>
      <c r="BJ161" s="39"/>
      <c r="BK161" s="39">
        <v>1</v>
      </c>
      <c r="BL161" s="39"/>
      <c r="BR161" s="39"/>
      <c r="BS161" s="43"/>
      <c r="BT161" s="39"/>
      <c r="BU161" s="142"/>
      <c r="BV161" s="39"/>
      <c r="BW161" s="39"/>
      <c r="BX161" s="39"/>
      <c r="BY161" s="43"/>
      <c r="GF161" s="25"/>
    </row>
    <row r="162" spans="49:188" ht="18" hidden="1" customHeight="1" x14ac:dyDescent="0.2">
      <c r="AW162" s="22">
        <f t="shared" si="34"/>
        <v>159</v>
      </c>
      <c r="AX162" s="35" t="s">
        <v>659</v>
      </c>
      <c r="AY162" s="40">
        <v>8</v>
      </c>
      <c r="AZ162" s="40">
        <v>3</v>
      </c>
      <c r="BA162" s="40">
        <v>3</v>
      </c>
      <c r="BB162" s="40">
        <v>7</v>
      </c>
      <c r="BC162" s="42" t="s">
        <v>650</v>
      </c>
      <c r="BD162" s="39">
        <v>180000</v>
      </c>
      <c r="BE162" s="39" t="s">
        <v>341</v>
      </c>
      <c r="BF162" s="39"/>
      <c r="BG162" s="39"/>
      <c r="BH162" s="39"/>
      <c r="BI162" s="39"/>
      <c r="BJ162" s="39"/>
      <c r="BK162" s="39">
        <v>1</v>
      </c>
      <c r="BL162" s="39"/>
      <c r="BR162" s="39"/>
      <c r="BS162" s="43"/>
      <c r="BT162" s="39"/>
      <c r="BU162" s="142"/>
      <c r="BV162" s="39"/>
      <c r="BW162" s="39"/>
      <c r="BX162" s="39"/>
      <c r="BY162" s="43"/>
      <c r="GF162" s="25"/>
    </row>
    <row r="163" spans="49:188" ht="18" hidden="1" customHeight="1" x14ac:dyDescent="0.2">
      <c r="AW163" s="22">
        <f t="shared" si="34"/>
        <v>160</v>
      </c>
      <c r="AX163" s="23" t="s">
        <v>122</v>
      </c>
      <c r="AY163" s="24">
        <v>8</v>
      </c>
      <c r="AZ163" s="24">
        <v>3</v>
      </c>
      <c r="BA163" s="24">
        <v>5</v>
      </c>
      <c r="BB163" s="24">
        <v>7</v>
      </c>
      <c r="BC163" s="41" t="s">
        <v>181</v>
      </c>
      <c r="BD163" s="25">
        <v>260000</v>
      </c>
      <c r="BE163" s="39" t="s">
        <v>342</v>
      </c>
      <c r="BF163" s="39"/>
      <c r="BG163" s="39"/>
      <c r="BH163" s="39"/>
      <c r="BI163" s="39"/>
      <c r="BJ163" s="39"/>
      <c r="BK163" s="39">
        <v>1</v>
      </c>
      <c r="BL163" s="39"/>
      <c r="BR163" s="39"/>
      <c r="BS163" s="43"/>
      <c r="BT163" s="39"/>
      <c r="BU163" s="142"/>
      <c r="BV163" s="39"/>
      <c r="BW163" s="39"/>
      <c r="BX163" s="39"/>
      <c r="BY163" s="43"/>
      <c r="GF163" s="25"/>
    </row>
    <row r="164" spans="49:188" ht="18" hidden="1" customHeight="1" x14ac:dyDescent="0.2">
      <c r="AW164" s="22">
        <f t="shared" si="34"/>
        <v>161</v>
      </c>
      <c r="AX164" s="35" t="s">
        <v>697</v>
      </c>
      <c r="AY164" s="40">
        <v>6</v>
      </c>
      <c r="AZ164" s="40">
        <v>3</v>
      </c>
      <c r="BA164" s="40">
        <v>3</v>
      </c>
      <c r="BB164" s="40">
        <v>9</v>
      </c>
      <c r="BC164" s="42" t="s">
        <v>698</v>
      </c>
      <c r="BD164" s="39">
        <v>150000</v>
      </c>
      <c r="BE164" s="39" t="s">
        <v>343</v>
      </c>
      <c r="BF164" s="39"/>
      <c r="BG164" s="39"/>
      <c r="BH164" s="39"/>
      <c r="BI164" s="39"/>
      <c r="BJ164" s="39"/>
      <c r="BK164" s="39">
        <v>1</v>
      </c>
      <c r="BL164" s="39"/>
      <c r="BR164" s="39"/>
      <c r="BS164" s="43"/>
      <c r="BT164" s="39"/>
      <c r="BU164" s="142"/>
      <c r="BV164" s="39"/>
      <c r="BW164" s="39"/>
      <c r="BX164" s="39"/>
      <c r="BY164" s="43"/>
      <c r="GF164" s="25"/>
    </row>
    <row r="165" spans="49:188" ht="18" hidden="1" customHeight="1" x14ac:dyDescent="0.2">
      <c r="AW165" s="22">
        <f t="shared" si="34"/>
        <v>162</v>
      </c>
      <c r="AX165" s="35" t="s">
        <v>127</v>
      </c>
      <c r="AY165" s="40">
        <v>5</v>
      </c>
      <c r="AZ165" s="40">
        <v>5</v>
      </c>
      <c r="BA165" s="40">
        <v>3</v>
      </c>
      <c r="BB165" s="40">
        <v>9</v>
      </c>
      <c r="BC165" s="42" t="s">
        <v>182</v>
      </c>
      <c r="BD165" s="39">
        <v>300000</v>
      </c>
      <c r="BE165" s="39" t="s">
        <v>344</v>
      </c>
      <c r="BF165" s="39"/>
      <c r="BG165" s="39"/>
      <c r="BH165" s="39"/>
      <c r="BI165" s="39"/>
      <c r="BJ165" s="39"/>
      <c r="BK165" s="39">
        <v>1</v>
      </c>
      <c r="BL165" s="39"/>
      <c r="BR165" s="39"/>
      <c r="BS165" s="43"/>
      <c r="BT165" s="39"/>
      <c r="BU165" s="142"/>
      <c r="BV165" s="39"/>
      <c r="BW165" s="39"/>
      <c r="BX165" s="39"/>
      <c r="BY165" s="43"/>
      <c r="GF165" s="25"/>
    </row>
    <row r="166" spans="49:188" ht="18" hidden="1" customHeight="1" x14ac:dyDescent="0.2">
      <c r="AW166" s="22">
        <f t="shared" si="34"/>
        <v>163</v>
      </c>
      <c r="AX166" s="35" t="s">
        <v>660</v>
      </c>
      <c r="AY166" s="40">
        <v>8</v>
      </c>
      <c r="AZ166" s="40">
        <v>3</v>
      </c>
      <c r="BA166" s="40">
        <v>3</v>
      </c>
      <c r="BB166" s="40">
        <v>8</v>
      </c>
      <c r="BC166" s="42" t="s">
        <v>651</v>
      </c>
      <c r="BD166" s="39">
        <v>220000</v>
      </c>
      <c r="BE166" s="39" t="s">
        <v>345</v>
      </c>
      <c r="BF166" s="39"/>
      <c r="BG166" s="39"/>
      <c r="BH166" s="39"/>
      <c r="BI166" s="39"/>
      <c r="BJ166" s="39"/>
      <c r="BK166" s="39">
        <v>1</v>
      </c>
      <c r="BL166" s="39"/>
      <c r="BR166" s="39"/>
      <c r="BS166" s="43"/>
      <c r="BT166" s="39"/>
      <c r="BU166" s="142"/>
      <c r="BV166" s="39"/>
      <c r="BW166" s="39"/>
      <c r="BX166" s="39"/>
      <c r="BY166" s="43"/>
      <c r="GF166" s="25"/>
    </row>
    <row r="167" spans="49:188" ht="18" hidden="1" customHeight="1" x14ac:dyDescent="0.2">
      <c r="AW167" s="22">
        <f t="shared" si="34"/>
        <v>164</v>
      </c>
      <c r="AX167" s="35" t="s">
        <v>661</v>
      </c>
      <c r="AY167" s="40">
        <v>6</v>
      </c>
      <c r="AZ167" s="40">
        <v>3</v>
      </c>
      <c r="BA167" s="40">
        <v>3</v>
      </c>
      <c r="BB167" s="40">
        <v>8</v>
      </c>
      <c r="BC167" s="42" t="s">
        <v>652</v>
      </c>
      <c r="BD167" s="39">
        <v>130000</v>
      </c>
      <c r="BE167" s="39" t="s">
        <v>346</v>
      </c>
      <c r="BF167" s="39"/>
      <c r="BG167" s="39"/>
      <c r="BH167" s="39"/>
      <c r="BI167" s="39"/>
      <c r="BJ167" s="39"/>
      <c r="BK167" s="39">
        <v>1</v>
      </c>
      <c r="BL167" s="39"/>
      <c r="BR167" s="39"/>
      <c r="BS167" s="43"/>
      <c r="BT167" s="39"/>
      <c r="BU167" s="142"/>
      <c r="BV167" s="39"/>
      <c r="BW167" s="39"/>
      <c r="BX167" s="39"/>
      <c r="BY167" s="43"/>
      <c r="GF167" s="213"/>
    </row>
    <row r="168" spans="49:188" ht="18" hidden="1" customHeight="1" x14ac:dyDescent="0.2">
      <c r="AW168" s="22">
        <f t="shared" si="34"/>
        <v>165</v>
      </c>
      <c r="AX168" s="35" t="s">
        <v>183</v>
      </c>
      <c r="AY168" s="40">
        <v>5</v>
      </c>
      <c r="AZ168" s="40">
        <v>4</v>
      </c>
      <c r="BA168" s="40">
        <v>3</v>
      </c>
      <c r="BB168" s="40">
        <v>8</v>
      </c>
      <c r="BC168" s="42" t="s">
        <v>700</v>
      </c>
      <c r="BD168" s="39">
        <v>130000</v>
      </c>
      <c r="BE168" s="39" t="s">
        <v>347</v>
      </c>
      <c r="BF168" s="39"/>
      <c r="BG168" s="39"/>
      <c r="BH168" s="39"/>
      <c r="BI168" s="39"/>
      <c r="BJ168" s="39"/>
      <c r="BK168" s="39">
        <v>1</v>
      </c>
      <c r="BL168" s="39"/>
      <c r="BR168" s="39"/>
      <c r="BS168" s="43"/>
      <c r="BT168" s="39"/>
      <c r="BU168" s="142"/>
      <c r="BV168" s="39"/>
      <c r="BW168" s="39"/>
      <c r="BX168" s="39"/>
      <c r="BY168" s="43"/>
      <c r="GF168" s="25"/>
    </row>
    <row r="169" spans="49:188" ht="18" hidden="1" customHeight="1" x14ac:dyDescent="0.2">
      <c r="AW169" s="22">
        <f t="shared" si="34"/>
        <v>166</v>
      </c>
      <c r="AX169" s="35" t="s">
        <v>133</v>
      </c>
      <c r="AY169" s="40">
        <v>4</v>
      </c>
      <c r="AZ169" s="40">
        <v>5</v>
      </c>
      <c r="BA169" s="40">
        <v>2</v>
      </c>
      <c r="BB169" s="40">
        <v>9</v>
      </c>
      <c r="BC169" s="42" t="s">
        <v>184</v>
      </c>
      <c r="BD169" s="39">
        <v>260000</v>
      </c>
      <c r="BE169" s="39" t="s">
        <v>348</v>
      </c>
      <c r="BF169" s="39"/>
      <c r="BG169" s="39"/>
      <c r="BH169" s="39"/>
      <c r="BI169" s="39"/>
      <c r="BJ169" s="39"/>
      <c r="BK169" s="39">
        <v>1</v>
      </c>
      <c r="BL169" s="39"/>
      <c r="BR169" s="39"/>
      <c r="BS169" s="43"/>
      <c r="BT169" s="39"/>
      <c r="BU169" s="142"/>
      <c r="BV169" s="39"/>
      <c r="BW169" s="39"/>
      <c r="BX169" s="39"/>
      <c r="BY169" s="43"/>
      <c r="GF169" s="25"/>
    </row>
    <row r="170" spans="49:188" ht="18" hidden="1" customHeight="1" x14ac:dyDescent="0.2">
      <c r="AW170" s="22">
        <f>IF(AX170="","",AW169+1)</f>
        <v>167</v>
      </c>
      <c r="AX170" s="23" t="s">
        <v>121</v>
      </c>
      <c r="AY170" s="24">
        <v>6</v>
      </c>
      <c r="AZ170" s="24">
        <v>6</v>
      </c>
      <c r="BA170" s="24">
        <v>3</v>
      </c>
      <c r="BB170" s="24">
        <v>10</v>
      </c>
      <c r="BC170" s="41" t="s">
        <v>185</v>
      </c>
      <c r="BD170" s="25">
        <v>450000</v>
      </c>
      <c r="BE170" s="39" t="s">
        <v>349</v>
      </c>
      <c r="BF170" s="39"/>
      <c r="BG170" s="39"/>
      <c r="BH170" s="39"/>
      <c r="BI170" s="39"/>
      <c r="BJ170" s="39"/>
      <c r="BK170" s="39">
        <v>1</v>
      </c>
      <c r="BL170" s="39"/>
      <c r="BR170" s="39"/>
      <c r="BS170" s="43"/>
      <c r="BT170" s="39"/>
      <c r="BU170" s="142"/>
      <c r="BV170" s="39"/>
      <c r="BW170" s="39"/>
      <c r="BX170" s="39"/>
      <c r="BY170" s="43"/>
      <c r="GF170" s="213"/>
    </row>
    <row r="171" spans="49:188" ht="18" hidden="1" customHeight="1" x14ac:dyDescent="0.2">
      <c r="AW171" s="22">
        <f t="shared" ref="AW171:AW190" si="35">IF(AX171="","",AW170+1)</f>
        <v>168</v>
      </c>
      <c r="AX171" s="23" t="s">
        <v>117</v>
      </c>
      <c r="AY171" s="24">
        <v>6</v>
      </c>
      <c r="AZ171" s="24">
        <v>2</v>
      </c>
      <c r="BA171" s="24">
        <v>3</v>
      </c>
      <c r="BB171" s="24">
        <v>7</v>
      </c>
      <c r="BC171" s="41" t="s">
        <v>701</v>
      </c>
      <c r="BD171" s="25">
        <v>130000</v>
      </c>
      <c r="BE171" s="39" t="s">
        <v>350</v>
      </c>
      <c r="BF171" s="39"/>
      <c r="BG171" s="39"/>
      <c r="BH171" s="39"/>
      <c r="BI171" s="39"/>
      <c r="BJ171" s="39"/>
      <c r="BK171" s="39">
        <v>1</v>
      </c>
      <c r="BL171" s="39"/>
      <c r="BR171" s="39"/>
      <c r="BS171" s="43"/>
      <c r="BT171" s="39"/>
      <c r="BU171" s="142"/>
      <c r="BV171" s="39"/>
      <c r="BW171" s="39"/>
      <c r="BX171" s="39"/>
      <c r="BY171" s="43"/>
      <c r="GF171" s="25"/>
    </row>
    <row r="172" spans="49:188" ht="18" hidden="1" customHeight="1" x14ac:dyDescent="0.2">
      <c r="AW172" s="22">
        <f t="shared" si="35"/>
        <v>169</v>
      </c>
      <c r="AX172" s="23" t="s">
        <v>126</v>
      </c>
      <c r="AY172" s="24">
        <v>7</v>
      </c>
      <c r="AZ172" s="24">
        <v>4</v>
      </c>
      <c r="BA172" s="24">
        <v>4</v>
      </c>
      <c r="BB172" s="24">
        <v>8</v>
      </c>
      <c r="BC172" s="41" t="s">
        <v>186</v>
      </c>
      <c r="BD172" s="25">
        <v>230000</v>
      </c>
      <c r="BE172" s="39" t="s">
        <v>351</v>
      </c>
      <c r="BF172" s="39"/>
      <c r="BG172" s="39"/>
      <c r="BH172" s="39"/>
      <c r="BI172" s="39"/>
      <c r="BJ172" s="39"/>
      <c r="BK172" s="39">
        <v>1</v>
      </c>
      <c r="BL172" s="39"/>
      <c r="BR172" s="39"/>
      <c r="BS172" s="43"/>
      <c r="BT172" s="39"/>
      <c r="BU172" s="142"/>
      <c r="BV172" s="39"/>
      <c r="BW172" s="39"/>
      <c r="BX172" s="39"/>
      <c r="BY172" s="43"/>
      <c r="GF172" s="25"/>
    </row>
    <row r="173" spans="49:188" ht="18" hidden="1" customHeight="1" x14ac:dyDescent="0.2">
      <c r="AW173" s="22">
        <f t="shared" si="35"/>
        <v>170</v>
      </c>
      <c r="AX173" s="35" t="s">
        <v>187</v>
      </c>
      <c r="AY173" s="40">
        <v>5</v>
      </c>
      <c r="AZ173" s="40">
        <v>3</v>
      </c>
      <c r="BA173" s="40">
        <v>3</v>
      </c>
      <c r="BB173" s="40">
        <v>6</v>
      </c>
      <c r="BC173" s="42" t="s">
        <v>188</v>
      </c>
      <c r="BD173" s="39">
        <v>140000</v>
      </c>
      <c r="BE173" s="39" t="s">
        <v>352</v>
      </c>
      <c r="BF173" s="39"/>
      <c r="BG173" s="39"/>
      <c r="BH173" s="39"/>
      <c r="BI173" s="39"/>
      <c r="BJ173" s="39"/>
      <c r="BK173" s="39">
        <v>1</v>
      </c>
      <c r="BL173" s="39"/>
      <c r="BR173" s="39"/>
      <c r="BS173" s="43"/>
      <c r="BT173" s="39"/>
      <c r="BU173" s="142"/>
      <c r="BV173" s="39"/>
      <c r="BW173" s="39"/>
      <c r="BX173" s="39"/>
      <c r="BY173" s="43"/>
      <c r="GF173" s="25"/>
    </row>
    <row r="174" spans="49:188" ht="18" hidden="1" customHeight="1" x14ac:dyDescent="0.2">
      <c r="AW174" s="22">
        <f t="shared" si="35"/>
        <v>171</v>
      </c>
      <c r="AX174" s="35" t="s">
        <v>583</v>
      </c>
      <c r="AY174" s="40">
        <v>8</v>
      </c>
      <c r="AZ174" s="40">
        <v>2</v>
      </c>
      <c r="BA174" s="40">
        <v>4</v>
      </c>
      <c r="BB174" s="40">
        <v>7</v>
      </c>
      <c r="BC174" s="42" t="s">
        <v>653</v>
      </c>
      <c r="BD174" s="39">
        <v>250000</v>
      </c>
      <c r="BE174" s="39" t="s">
        <v>353</v>
      </c>
      <c r="BF174" s="39"/>
      <c r="BG174" s="39"/>
      <c r="BH174" s="39"/>
      <c r="BI174" s="39"/>
      <c r="BJ174" s="39"/>
      <c r="BK174" s="39">
        <v>1</v>
      </c>
      <c r="BL174" s="39"/>
      <c r="BR174" s="39"/>
      <c r="BS174" s="43"/>
      <c r="BT174" s="39"/>
      <c r="BU174" s="142"/>
      <c r="BV174" s="39"/>
      <c r="BW174" s="39"/>
      <c r="BX174" s="39"/>
      <c r="BY174" s="43"/>
      <c r="GF174" s="25"/>
    </row>
    <row r="175" spans="49:188" ht="18" hidden="1" customHeight="1" x14ac:dyDescent="0.2">
      <c r="AW175" s="22">
        <f t="shared" si="35"/>
        <v>172</v>
      </c>
      <c r="AX175" s="35" t="s">
        <v>136</v>
      </c>
      <c r="AY175" s="40">
        <v>5</v>
      </c>
      <c r="AZ175" s="40">
        <v>6</v>
      </c>
      <c r="BA175" s="40">
        <v>1</v>
      </c>
      <c r="BB175" s="40">
        <v>9</v>
      </c>
      <c r="BC175" s="42" t="s">
        <v>189</v>
      </c>
      <c r="BD175" s="39">
        <v>380000</v>
      </c>
      <c r="BE175" s="39" t="s">
        <v>625</v>
      </c>
      <c r="BF175" s="39"/>
      <c r="BG175" s="39"/>
      <c r="BH175" s="39"/>
      <c r="BI175" s="39"/>
      <c r="BJ175" s="39"/>
      <c r="BK175" s="39">
        <v>1</v>
      </c>
      <c r="BL175" s="39"/>
      <c r="BR175" s="39"/>
      <c r="BS175" s="43"/>
      <c r="BT175" s="39"/>
      <c r="BU175" s="142"/>
      <c r="BV175" s="39"/>
      <c r="BW175" s="39"/>
      <c r="BX175" s="39"/>
      <c r="BY175" s="43"/>
      <c r="GF175" s="213"/>
    </row>
    <row r="176" spans="49:188" ht="18" hidden="1" customHeight="1" x14ac:dyDescent="0.2">
      <c r="AW176" s="22">
        <f t="shared" si="35"/>
        <v>173</v>
      </c>
      <c r="AX176" s="35" t="s">
        <v>203</v>
      </c>
      <c r="AY176" s="40">
        <v>7</v>
      </c>
      <c r="AZ176" s="40">
        <v>3</v>
      </c>
      <c r="BA176" s="40">
        <v>3</v>
      </c>
      <c r="BB176" s="40">
        <v>7</v>
      </c>
      <c r="BC176" s="42" t="s">
        <v>190</v>
      </c>
      <c r="BD176" s="39">
        <v>200000</v>
      </c>
      <c r="BE176" s="39" t="s">
        <v>628</v>
      </c>
      <c r="BF176" s="39"/>
      <c r="BG176" s="39"/>
      <c r="BH176" s="39"/>
      <c r="BI176" s="39"/>
      <c r="BJ176" s="39"/>
      <c r="BK176" s="39">
        <v>1</v>
      </c>
      <c r="BL176" s="39"/>
      <c r="BR176" s="39"/>
      <c r="BS176" s="43"/>
      <c r="BT176" s="39"/>
      <c r="BU176" s="142"/>
      <c r="BV176" s="39"/>
      <c r="BW176" s="39"/>
      <c r="BX176" s="39"/>
      <c r="BY176" s="43"/>
      <c r="GF176" s="25"/>
    </row>
    <row r="177" spans="49:188" ht="18" hidden="1" customHeight="1" x14ac:dyDescent="0.2">
      <c r="AW177" s="22">
        <f t="shared" si="35"/>
        <v>174</v>
      </c>
      <c r="AX177" s="23" t="s">
        <v>492</v>
      </c>
      <c r="AY177" s="24">
        <v>4</v>
      </c>
      <c r="AZ177" s="24">
        <v>6</v>
      </c>
      <c r="BA177" s="24">
        <v>1</v>
      </c>
      <c r="BB177" s="24">
        <v>9</v>
      </c>
      <c r="BC177" s="41" t="s">
        <v>191</v>
      </c>
      <c r="BD177" s="25">
        <v>270000</v>
      </c>
      <c r="BE177" s="39" t="s">
        <v>629</v>
      </c>
      <c r="BF177" s="39"/>
      <c r="BG177" s="39"/>
      <c r="BH177" s="39"/>
      <c r="BI177" s="39"/>
      <c r="BJ177" s="39"/>
      <c r="BK177" s="39">
        <v>1</v>
      </c>
      <c r="BL177" s="39"/>
      <c r="BR177" s="39"/>
      <c r="BS177" s="43"/>
      <c r="BT177" s="39"/>
      <c r="BU177" s="142"/>
      <c r="BV177" s="39"/>
      <c r="BW177" s="39"/>
      <c r="BX177" s="39"/>
      <c r="BY177" s="43"/>
      <c r="GF177" s="25"/>
    </row>
    <row r="178" spans="49:188" ht="18" hidden="1" customHeight="1" x14ac:dyDescent="0.2">
      <c r="AW178" s="22">
        <f t="shared" si="35"/>
        <v>175</v>
      </c>
      <c r="AX178" s="35" t="s">
        <v>662</v>
      </c>
      <c r="AY178" s="40">
        <v>8</v>
      </c>
      <c r="AZ178" s="40">
        <v>3</v>
      </c>
      <c r="BA178" s="40">
        <v>5</v>
      </c>
      <c r="BB178" s="40">
        <v>7</v>
      </c>
      <c r="BC178" s="42" t="s">
        <v>654</v>
      </c>
      <c r="BD178" s="39">
        <v>250000</v>
      </c>
      <c r="BE178" s="39" t="s">
        <v>630</v>
      </c>
      <c r="BF178" s="39"/>
      <c r="BG178" s="39"/>
      <c r="BH178" s="39"/>
      <c r="BI178" s="39"/>
      <c r="BJ178" s="39"/>
      <c r="BK178" s="39">
        <v>1</v>
      </c>
      <c r="BL178" s="39"/>
      <c r="BR178" s="39"/>
      <c r="BS178" s="43"/>
      <c r="BT178" s="39"/>
      <c r="BU178" s="142"/>
      <c r="BV178" s="39"/>
      <c r="BW178" s="39"/>
      <c r="BX178" s="39"/>
      <c r="BY178" s="43"/>
      <c r="GF178" s="25"/>
    </row>
    <row r="179" spans="49:188" ht="18" hidden="1" customHeight="1" x14ac:dyDescent="0.2">
      <c r="AW179" s="22">
        <f t="shared" si="35"/>
        <v>176</v>
      </c>
      <c r="AX179" s="23" t="s">
        <v>118</v>
      </c>
      <c r="AY179" s="24">
        <v>7</v>
      </c>
      <c r="AZ179" s="24">
        <v>2</v>
      </c>
      <c r="BA179" s="24">
        <v>3</v>
      </c>
      <c r="BB179" s="24">
        <v>7</v>
      </c>
      <c r="BC179" s="41" t="s">
        <v>702</v>
      </c>
      <c r="BD179" s="25">
        <v>150000</v>
      </c>
      <c r="BE179" s="39" t="s">
        <v>631</v>
      </c>
      <c r="BF179" s="39"/>
      <c r="BG179" s="39"/>
      <c r="BH179" s="39"/>
      <c r="BI179" s="39"/>
      <c r="BJ179" s="39"/>
      <c r="BK179" s="39">
        <v>1</v>
      </c>
      <c r="BL179" s="39"/>
      <c r="BR179" s="39"/>
      <c r="BS179" s="43"/>
      <c r="BT179" s="39"/>
      <c r="BU179" s="142"/>
      <c r="BV179" s="39"/>
      <c r="BW179" s="39"/>
      <c r="BX179" s="39"/>
      <c r="BY179" s="43"/>
      <c r="GF179" s="25"/>
    </row>
    <row r="180" spans="49:188" ht="18" hidden="1" customHeight="1" x14ac:dyDescent="0.2">
      <c r="AW180" s="22">
        <f t="shared" si="35"/>
        <v>177</v>
      </c>
      <c r="AX180" s="35" t="s">
        <v>192</v>
      </c>
      <c r="AY180" s="40">
        <v>6</v>
      </c>
      <c r="AZ180" s="40">
        <v>4</v>
      </c>
      <c r="BA180" s="40">
        <v>2</v>
      </c>
      <c r="BB180" s="40">
        <v>8</v>
      </c>
      <c r="BC180" s="42" t="s">
        <v>193</v>
      </c>
      <c r="BD180" s="39">
        <v>220000</v>
      </c>
      <c r="BE180" s="39" t="s">
        <v>632</v>
      </c>
      <c r="BF180" s="39"/>
      <c r="BG180" s="39"/>
      <c r="BH180" s="39"/>
      <c r="BI180" s="39"/>
      <c r="BJ180" s="39"/>
      <c r="BK180" s="39">
        <v>1</v>
      </c>
      <c r="BL180" s="39"/>
      <c r="BR180" s="39"/>
      <c r="BS180" s="43"/>
      <c r="BT180" s="39"/>
      <c r="BU180" s="142"/>
      <c r="BV180" s="39"/>
      <c r="BW180" s="39"/>
      <c r="BX180" s="39"/>
      <c r="BY180" s="43"/>
      <c r="GF180" s="25"/>
    </row>
    <row r="181" spans="49:188" ht="18" hidden="1" customHeight="1" x14ac:dyDescent="0.2">
      <c r="AW181" s="22">
        <f t="shared" si="35"/>
        <v>178</v>
      </c>
      <c r="AX181" s="35" t="s">
        <v>663</v>
      </c>
      <c r="AY181" s="40">
        <v>6</v>
      </c>
      <c r="AZ181" s="40">
        <v>3</v>
      </c>
      <c r="BA181" s="40">
        <v>2</v>
      </c>
      <c r="BB181" s="40">
        <v>7</v>
      </c>
      <c r="BC181" s="42" t="s">
        <v>644</v>
      </c>
      <c r="BD181" s="39">
        <v>80000</v>
      </c>
      <c r="BE181" s="39" t="s">
        <v>633</v>
      </c>
      <c r="BF181" s="39"/>
      <c r="BG181" s="39"/>
      <c r="BH181" s="39"/>
      <c r="BI181" s="39"/>
      <c r="BJ181" s="39"/>
      <c r="BK181" s="39">
        <v>1</v>
      </c>
      <c r="BL181" s="39"/>
      <c r="BR181" s="39"/>
      <c r="BS181" s="43"/>
      <c r="BT181" s="39"/>
      <c r="BU181" s="142"/>
      <c r="BV181" s="39"/>
      <c r="BW181" s="39"/>
      <c r="BX181" s="39"/>
      <c r="BY181" s="43"/>
      <c r="GF181" s="213"/>
    </row>
    <row r="182" spans="49:188" ht="18" hidden="1" customHeight="1" x14ac:dyDescent="0.2">
      <c r="AW182" s="22">
        <f t="shared" si="35"/>
        <v>179</v>
      </c>
      <c r="AX182" s="35" t="s">
        <v>194</v>
      </c>
      <c r="AY182" s="40">
        <v>9</v>
      </c>
      <c r="AZ182" s="40">
        <v>2</v>
      </c>
      <c r="BA182" s="40">
        <v>4</v>
      </c>
      <c r="BB182" s="40">
        <v>7</v>
      </c>
      <c r="BC182" s="42" t="s">
        <v>195</v>
      </c>
      <c r="BD182" s="39">
        <v>160000</v>
      </c>
      <c r="BE182" s="39" t="s">
        <v>634</v>
      </c>
      <c r="BF182" s="39"/>
      <c r="BG182" s="39"/>
      <c r="BH182" s="39"/>
      <c r="BI182" s="39"/>
      <c r="BJ182" s="39"/>
      <c r="BK182" s="39">
        <v>1</v>
      </c>
      <c r="BL182" s="39"/>
      <c r="BR182" s="39"/>
      <c r="BS182" s="43"/>
      <c r="BT182" s="39"/>
      <c r="BU182" s="142"/>
      <c r="BV182" s="39"/>
      <c r="BW182" s="39"/>
      <c r="BX182" s="39"/>
      <c r="BY182" s="43"/>
      <c r="GF182" s="39"/>
    </row>
    <row r="183" spans="49:188" ht="18" hidden="1" customHeight="1" x14ac:dyDescent="0.2">
      <c r="AW183" s="22">
        <f t="shared" si="35"/>
        <v>180</v>
      </c>
      <c r="AX183" s="35" t="s">
        <v>584</v>
      </c>
      <c r="AY183" s="40">
        <v>7</v>
      </c>
      <c r="AZ183" s="40">
        <v>4</v>
      </c>
      <c r="BA183" s="40">
        <v>1</v>
      </c>
      <c r="BB183" s="40">
        <v>9</v>
      </c>
      <c r="BC183" s="42" t="s">
        <v>197</v>
      </c>
      <c r="BD183" s="39">
        <v>250000</v>
      </c>
      <c r="BE183" s="39" t="s">
        <v>635</v>
      </c>
      <c r="BF183" s="39"/>
      <c r="BG183" s="39"/>
      <c r="BH183" s="39"/>
      <c r="BI183" s="39"/>
      <c r="BJ183" s="39"/>
      <c r="BK183" s="39">
        <v>1</v>
      </c>
      <c r="BL183" s="39"/>
      <c r="BR183" s="39"/>
      <c r="BS183" s="43"/>
      <c r="BT183" s="39"/>
      <c r="BU183" s="142"/>
      <c r="BV183" s="39"/>
      <c r="BW183" s="39"/>
      <c r="BX183" s="39"/>
      <c r="BY183" s="43"/>
      <c r="GF183" s="39"/>
    </row>
    <row r="184" spans="49:188" ht="18" hidden="1" customHeight="1" x14ac:dyDescent="0.2">
      <c r="AW184" s="22">
        <f t="shared" si="35"/>
        <v>181</v>
      </c>
      <c r="AX184" s="35" t="s">
        <v>664</v>
      </c>
      <c r="AY184" s="40">
        <v>6</v>
      </c>
      <c r="AZ184" s="40">
        <v>3</v>
      </c>
      <c r="BA184" s="40">
        <v>4</v>
      </c>
      <c r="BB184" s="40">
        <v>8</v>
      </c>
      <c r="BC184" s="42" t="s">
        <v>643</v>
      </c>
      <c r="BD184" s="39">
        <v>180000</v>
      </c>
      <c r="BE184" s="39" t="s">
        <v>636</v>
      </c>
      <c r="BF184" s="39"/>
      <c r="BG184" s="39"/>
      <c r="BH184" s="39"/>
      <c r="BI184" s="39"/>
      <c r="BJ184" s="39"/>
      <c r="BK184" s="39">
        <v>1</v>
      </c>
      <c r="BL184" s="39"/>
      <c r="BR184" s="39"/>
      <c r="BS184" s="43"/>
      <c r="BT184" s="39"/>
      <c r="BU184" s="142"/>
      <c r="BV184" s="39"/>
      <c r="BW184" s="39"/>
      <c r="BX184" s="39"/>
      <c r="BY184" s="43"/>
      <c r="GF184" s="39"/>
    </row>
    <row r="185" spans="49:188" ht="18" hidden="1" customHeight="1" x14ac:dyDescent="0.2">
      <c r="AW185" s="22">
        <f t="shared" si="35"/>
        <v>182</v>
      </c>
      <c r="AX185" s="35" t="s">
        <v>196</v>
      </c>
      <c r="AY185" s="40">
        <v>5</v>
      </c>
      <c r="AZ185" s="40">
        <v>3</v>
      </c>
      <c r="BA185" s="40">
        <v>3</v>
      </c>
      <c r="BB185" s="40">
        <v>9</v>
      </c>
      <c r="BC185" s="42" t="s">
        <v>700</v>
      </c>
      <c r="BD185" s="39">
        <v>100000</v>
      </c>
      <c r="BE185" s="39" t="s">
        <v>637</v>
      </c>
      <c r="BF185" s="39"/>
      <c r="BG185" s="39"/>
      <c r="BH185" s="39"/>
      <c r="BI185" s="39"/>
      <c r="BJ185" s="39"/>
      <c r="BK185" s="39">
        <v>1</v>
      </c>
      <c r="BL185" s="39"/>
      <c r="BR185" s="39"/>
      <c r="BS185" s="43"/>
      <c r="BT185" s="39"/>
      <c r="BU185" s="142"/>
      <c r="BV185" s="39"/>
      <c r="BW185" s="39"/>
      <c r="BX185" s="39"/>
      <c r="BY185" s="43"/>
      <c r="GF185" s="39"/>
    </row>
    <row r="186" spans="49:188" ht="18" hidden="1" customHeight="1" x14ac:dyDescent="0.2">
      <c r="AW186" s="22">
        <f t="shared" si="35"/>
        <v>183</v>
      </c>
      <c r="AX186" s="23" t="s">
        <v>120</v>
      </c>
      <c r="AY186" s="24">
        <v>6</v>
      </c>
      <c r="AZ186" s="24">
        <v>4</v>
      </c>
      <c r="BA186" s="24">
        <v>3</v>
      </c>
      <c r="BB186" s="24">
        <v>9</v>
      </c>
      <c r="BC186" s="41" t="s">
        <v>198</v>
      </c>
      <c r="BD186" s="25">
        <v>290000</v>
      </c>
      <c r="BE186" s="39" t="s">
        <v>638</v>
      </c>
      <c r="BF186" s="39"/>
      <c r="BG186" s="39"/>
      <c r="BH186" s="39"/>
      <c r="BI186" s="39"/>
      <c r="BJ186" s="39"/>
      <c r="BK186" s="39">
        <v>1</v>
      </c>
      <c r="BL186" s="39"/>
      <c r="BR186" s="39"/>
      <c r="BS186" s="43"/>
      <c r="BT186" s="39"/>
      <c r="BU186" s="142"/>
      <c r="BV186" s="39"/>
      <c r="BW186" s="39"/>
      <c r="BX186" s="39"/>
      <c r="BY186" s="43"/>
      <c r="GF186" s="213"/>
    </row>
    <row r="187" spans="49:188" ht="18" hidden="1" customHeight="1" x14ac:dyDescent="0.2">
      <c r="AW187" s="22">
        <f t="shared" si="35"/>
        <v>184</v>
      </c>
      <c r="AX187" s="35" t="s">
        <v>199</v>
      </c>
      <c r="AY187" s="40">
        <v>8</v>
      </c>
      <c r="AZ187" s="40">
        <v>4</v>
      </c>
      <c r="BA187" s="40">
        <v>3</v>
      </c>
      <c r="BB187" s="40">
        <v>8</v>
      </c>
      <c r="BC187" s="42" t="s">
        <v>200</v>
      </c>
      <c r="BD187" s="39">
        <v>240000</v>
      </c>
      <c r="BE187" s="39" t="s">
        <v>639</v>
      </c>
      <c r="BF187" s="39"/>
      <c r="BG187" s="39"/>
      <c r="BH187" s="39"/>
      <c r="BI187" s="39"/>
      <c r="BJ187" s="39"/>
      <c r="BK187" s="39">
        <v>1</v>
      </c>
      <c r="BL187" s="39"/>
      <c r="BR187" s="39"/>
      <c r="BS187" s="43"/>
      <c r="BT187" s="39"/>
      <c r="BU187" s="142"/>
      <c r="BV187" s="39"/>
      <c r="BW187" s="39"/>
      <c r="BX187" s="39"/>
      <c r="BY187" s="43"/>
      <c r="GF187" s="25"/>
    </row>
    <row r="188" spans="49:188" ht="18" hidden="1" customHeight="1" x14ac:dyDescent="0.2">
      <c r="AW188" s="22">
        <f t="shared" si="35"/>
        <v>185</v>
      </c>
      <c r="AX188" s="35" t="s">
        <v>665</v>
      </c>
      <c r="AY188" s="40">
        <v>5</v>
      </c>
      <c r="AZ188" s="40">
        <v>4</v>
      </c>
      <c r="BA188" s="40">
        <v>3</v>
      </c>
      <c r="BB188" s="40">
        <v>8</v>
      </c>
      <c r="BC188" s="42" t="s">
        <v>642</v>
      </c>
      <c r="BD188" s="39">
        <v>150000</v>
      </c>
      <c r="BE188" s="39" t="s">
        <v>640</v>
      </c>
      <c r="BF188" s="39"/>
      <c r="BG188" s="39"/>
      <c r="BH188" s="39"/>
      <c r="BI188" s="39"/>
      <c r="BJ188" s="39"/>
      <c r="BK188" s="39">
        <v>1</v>
      </c>
      <c r="BL188" s="39"/>
      <c r="BR188" s="39"/>
      <c r="BS188" s="43"/>
      <c r="BT188" s="39"/>
      <c r="BU188" s="142"/>
      <c r="BV188" s="39"/>
      <c r="BW188" s="39"/>
      <c r="BX188" s="39"/>
      <c r="BY188" s="43"/>
      <c r="GF188" s="25"/>
    </row>
    <row r="189" spans="49:188" ht="18" hidden="1" customHeight="1" x14ac:dyDescent="0.2">
      <c r="AW189" s="22">
        <f t="shared" si="35"/>
        <v>186</v>
      </c>
      <c r="AX189" s="35" t="s">
        <v>135</v>
      </c>
      <c r="AY189" s="40">
        <v>6</v>
      </c>
      <c r="AZ189" s="40">
        <v>4</v>
      </c>
      <c r="BA189" s="40">
        <v>3</v>
      </c>
      <c r="BB189" s="40">
        <v>8</v>
      </c>
      <c r="BC189" s="42" t="s">
        <v>201</v>
      </c>
      <c r="BD189" s="39">
        <v>270000</v>
      </c>
      <c r="BE189" s="39" t="s">
        <v>641</v>
      </c>
      <c r="BF189" s="39"/>
      <c r="BG189" s="39"/>
      <c r="BH189" s="39"/>
      <c r="BI189" s="39"/>
      <c r="BJ189" s="39"/>
      <c r="BK189" s="39">
        <v>1</v>
      </c>
      <c r="BL189" s="39"/>
      <c r="BR189" s="39"/>
      <c r="BS189" s="43"/>
      <c r="BT189" s="39"/>
      <c r="BU189" s="142"/>
      <c r="BV189" s="39"/>
      <c r="BW189" s="39"/>
      <c r="BX189" s="39"/>
      <c r="BY189" s="43"/>
      <c r="GF189" s="25"/>
    </row>
    <row r="190" spans="49:188" ht="18" hidden="1" customHeight="1" x14ac:dyDescent="0.2">
      <c r="AW190" s="22">
        <f t="shared" si="35"/>
        <v>187</v>
      </c>
      <c r="AX190" s="35" t="s">
        <v>129</v>
      </c>
      <c r="AY190" s="40">
        <v>5</v>
      </c>
      <c r="AZ190" s="40">
        <v>3</v>
      </c>
      <c r="BA190" s="40">
        <v>2</v>
      </c>
      <c r="BB190" s="40">
        <v>9</v>
      </c>
      <c r="BC190" s="42" t="s">
        <v>202</v>
      </c>
      <c r="BD190" s="39">
        <v>60000</v>
      </c>
      <c r="BE190" s="39" t="s">
        <v>691</v>
      </c>
      <c r="BF190" s="39"/>
      <c r="BG190" s="39"/>
      <c r="BH190" s="39"/>
      <c r="BI190" s="39"/>
      <c r="BJ190" s="39"/>
      <c r="BK190" s="39">
        <v>1</v>
      </c>
      <c r="BL190" s="39"/>
      <c r="BR190" s="39"/>
      <c r="BS190" s="43"/>
      <c r="BT190" s="39"/>
      <c r="BU190" s="142"/>
      <c r="BV190" s="39"/>
      <c r="BW190" s="39"/>
      <c r="BX190" s="39"/>
      <c r="BY190" s="43"/>
      <c r="GF190" s="213"/>
    </row>
    <row r="191" spans="49:188" ht="18" hidden="1" customHeight="1" x14ac:dyDescent="0.2">
      <c r="BE191" s="39" t="s">
        <v>699</v>
      </c>
      <c r="BF191" s="39"/>
      <c r="BG191" s="39"/>
      <c r="BH191" s="39"/>
      <c r="BI191" s="39"/>
      <c r="BJ191" s="39"/>
      <c r="BK191" s="39"/>
      <c r="BL191" s="39"/>
      <c r="BR191" s="39"/>
      <c r="BS191" s="43"/>
      <c r="BT191" s="39"/>
      <c r="BU191" s="142"/>
      <c r="BV191" s="39"/>
      <c r="BW191" s="39"/>
      <c r="BX191" s="39"/>
      <c r="BY191" s="43"/>
      <c r="GF191" s="39"/>
    </row>
    <row r="192" spans="49:188" ht="18" hidden="1" customHeight="1" x14ac:dyDescent="0.2">
      <c r="BE192" s="39"/>
      <c r="BF192" s="39"/>
      <c r="BG192" s="39"/>
      <c r="BH192" s="39"/>
      <c r="BI192" s="39"/>
      <c r="BJ192" s="39"/>
      <c r="BK192" s="39"/>
      <c r="BL192" s="39"/>
      <c r="BR192" s="39"/>
      <c r="BS192" s="43"/>
      <c r="BT192" s="39"/>
      <c r="BU192" s="142"/>
      <c r="BV192" s="39"/>
      <c r="BW192" s="39"/>
      <c r="BX192" s="39"/>
      <c r="BY192" s="43"/>
      <c r="GF192" s="39"/>
    </row>
    <row r="193" spans="57:188" ht="18" hidden="1" customHeight="1" x14ac:dyDescent="0.2">
      <c r="BE193" s="39"/>
      <c r="BF193" s="39"/>
      <c r="BG193" s="39"/>
      <c r="BH193" s="39"/>
      <c r="BI193" s="39"/>
      <c r="BJ193" s="39"/>
      <c r="BK193" s="39"/>
      <c r="BL193" s="39"/>
      <c r="BR193" s="39"/>
      <c r="BS193" s="43"/>
      <c r="BT193" s="39"/>
      <c r="BU193" s="142"/>
      <c r="BV193" s="39"/>
      <c r="BW193" s="39"/>
      <c r="BX193" s="39"/>
      <c r="BY193" s="43"/>
      <c r="GF193" s="39"/>
    </row>
    <row r="194" spans="57:188" ht="18" hidden="1" customHeight="1" x14ac:dyDescent="0.2">
      <c r="BE194" s="39"/>
      <c r="BF194" s="39"/>
      <c r="BG194" s="39"/>
      <c r="BH194" s="39"/>
      <c r="BI194" s="39"/>
      <c r="BJ194" s="39"/>
      <c r="BK194" s="39"/>
      <c r="BL194" s="39"/>
      <c r="BR194" s="39"/>
      <c r="BS194" s="43"/>
      <c r="BT194" s="39"/>
      <c r="BU194" s="142"/>
      <c r="BV194" s="39"/>
      <c r="BW194" s="39"/>
      <c r="BX194" s="39"/>
      <c r="BY194" s="43"/>
      <c r="GF194" s="39"/>
    </row>
    <row r="195" spans="57:188" ht="9.9499999999999993" hidden="1" customHeight="1" x14ac:dyDescent="0.2">
      <c r="BE195" s="39"/>
      <c r="BF195" s="39"/>
      <c r="BG195" s="39"/>
      <c r="BH195" s="39"/>
      <c r="BI195" s="39"/>
      <c r="BJ195" s="39"/>
      <c r="BK195" s="39"/>
      <c r="BL195" s="39"/>
      <c r="BR195" s="39"/>
      <c r="BS195" s="43"/>
      <c r="BT195" s="39"/>
      <c r="BU195" s="142"/>
      <c r="BV195" s="39"/>
      <c r="BW195" s="39"/>
      <c r="BX195" s="39"/>
      <c r="BY195" s="43"/>
      <c r="GF195" s="39"/>
    </row>
    <row r="196" spans="57:188" ht="9.9499999999999993" hidden="1" customHeight="1" x14ac:dyDescent="0.2">
      <c r="BE196" s="39"/>
      <c r="BF196" s="39"/>
      <c r="BG196" s="39"/>
      <c r="BH196" s="39"/>
      <c r="BI196" s="39"/>
      <c r="BJ196" s="39"/>
      <c r="BK196" s="39"/>
      <c r="BL196" s="39"/>
      <c r="BR196" s="39"/>
      <c r="BS196" s="43"/>
      <c r="BT196" s="39"/>
      <c r="BU196" s="142"/>
      <c r="BV196" s="39"/>
      <c r="BW196" s="39"/>
      <c r="BX196" s="39"/>
      <c r="BY196" s="43"/>
      <c r="GF196" s="213"/>
    </row>
    <row r="197" spans="57:188" ht="9.9499999999999993" hidden="1" customHeight="1" x14ac:dyDescent="0.2">
      <c r="GF197" s="39"/>
    </row>
    <row r="198" spans="57:188" ht="9.9499999999999993" hidden="1" customHeight="1" x14ac:dyDescent="0.2">
      <c r="GF198" s="39"/>
    </row>
    <row r="199" spans="57:188" ht="9.9499999999999993" hidden="1" customHeight="1" x14ac:dyDescent="0.2">
      <c r="GF199" s="39"/>
    </row>
    <row r="200" spans="57:188" ht="9.9499999999999993" hidden="1" customHeight="1" x14ac:dyDescent="0.2">
      <c r="GF200" s="39"/>
    </row>
    <row r="201" spans="57:188" ht="9.9499999999999993" hidden="1" customHeight="1" x14ac:dyDescent="0.2">
      <c r="GF201" s="39"/>
    </row>
    <row r="202" spans="57:188" ht="9.9499999999999993" hidden="1" customHeight="1" x14ac:dyDescent="0.2">
      <c r="GF202" s="25"/>
    </row>
    <row r="203" spans="57:188" ht="9.9499999999999993" hidden="1" customHeight="1" x14ac:dyDescent="0.2">
      <c r="GF203" s="213"/>
    </row>
    <row r="204" spans="57:188" ht="9.9499999999999993" hidden="1" customHeight="1" x14ac:dyDescent="0.2">
      <c r="GF204" s="39"/>
    </row>
    <row r="205" spans="57:188" ht="9.9499999999999993" hidden="1" customHeight="1" x14ac:dyDescent="0.2">
      <c r="GF205" s="39"/>
    </row>
    <row r="206" spans="57:188" ht="9.9499999999999993" hidden="1" customHeight="1" x14ac:dyDescent="0.2">
      <c r="GF206" s="39"/>
    </row>
    <row r="207" spans="57:188" ht="9.9499999999999993" hidden="1" customHeight="1" x14ac:dyDescent="0.2">
      <c r="GF207" s="39"/>
    </row>
    <row r="208" spans="57:188" ht="9.9499999999999993" hidden="1" customHeight="1" x14ac:dyDescent="0.2">
      <c r="GF208" s="213"/>
    </row>
    <row r="209" spans="188:188" ht="9.9499999999999993" hidden="1" customHeight="1" x14ac:dyDescent="0.2">
      <c r="GF209" s="25"/>
    </row>
    <row r="210" spans="188:188" ht="9.9499999999999993" hidden="1" customHeight="1" x14ac:dyDescent="0.2">
      <c r="GF210" s="25"/>
    </row>
    <row r="211" spans="188:188" ht="9.9499999999999993" hidden="1" customHeight="1" x14ac:dyDescent="0.2">
      <c r="GF211" s="213"/>
    </row>
    <row r="212" spans="188:188" ht="9.9499999999999993" hidden="1" customHeight="1" x14ac:dyDescent="0.2">
      <c r="GF212" s="25"/>
    </row>
    <row r="213" spans="188:188" ht="9.9499999999999993" hidden="1" customHeight="1" x14ac:dyDescent="0.2">
      <c r="GF213" s="25"/>
    </row>
    <row r="214" spans="188:188" ht="9.9499999999999993" hidden="1" customHeight="1" x14ac:dyDescent="0.2">
      <c r="GF214" s="25"/>
    </row>
    <row r="215" spans="188:188" ht="9.9499999999999993" hidden="1" customHeight="1" x14ac:dyDescent="0.2">
      <c r="GF215" s="25"/>
    </row>
    <row r="216" spans="188:188" ht="9.9499999999999993" hidden="1" customHeight="1" x14ac:dyDescent="0.2">
      <c r="GF216" s="25"/>
    </row>
    <row r="217" spans="188:188" ht="9.9499999999999993" hidden="1" customHeight="1" x14ac:dyDescent="0.2">
      <c r="GF217" s="25"/>
    </row>
    <row r="218" spans="188:188" ht="9.9499999999999993" hidden="1" customHeight="1" x14ac:dyDescent="0.2">
      <c r="GF218" s="213"/>
    </row>
    <row r="219" spans="188:188" ht="9.9499999999999993" hidden="1" customHeight="1" x14ac:dyDescent="0.2">
      <c r="GF219" s="25"/>
    </row>
    <row r="220" spans="188:188" ht="9.9499999999999993" hidden="1" customHeight="1" x14ac:dyDescent="0.2">
      <c r="GF220" s="25"/>
    </row>
    <row r="221" spans="188:188" ht="9.9499999999999993" hidden="1" customHeight="1" x14ac:dyDescent="0.2">
      <c r="GF221" s="25"/>
    </row>
    <row r="222" spans="188:188" ht="9.9499999999999993" hidden="1" customHeight="1" x14ac:dyDescent="0.2">
      <c r="GF222" s="25"/>
    </row>
    <row r="223" spans="188:188" ht="9.9499999999999993" hidden="1" customHeight="1" x14ac:dyDescent="0.2">
      <c r="GF223" s="25"/>
    </row>
    <row r="224" spans="188:188" ht="9.9499999999999993" hidden="1" customHeight="1" x14ac:dyDescent="0.2">
      <c r="GF224" s="213"/>
    </row>
    <row r="225" spans="188:188" ht="9.9499999999999993" hidden="1" customHeight="1" x14ac:dyDescent="0.2">
      <c r="GF225" s="39"/>
    </row>
    <row r="226" spans="188:188" ht="9.9499999999999993" hidden="1" customHeight="1" x14ac:dyDescent="0.2">
      <c r="GF226" s="39"/>
    </row>
    <row r="227" spans="188:188" ht="9.9499999999999993" hidden="1" customHeight="1" x14ac:dyDescent="0.2">
      <c r="GF227" s="39"/>
    </row>
    <row r="228" spans="188:188" ht="9.9499999999999993" hidden="1" customHeight="1" x14ac:dyDescent="0.2">
      <c r="GF228" s="39"/>
    </row>
    <row r="229" spans="188:188" ht="9.9499999999999993" hidden="1" customHeight="1" x14ac:dyDescent="0.2">
      <c r="GF229" s="39"/>
    </row>
    <row r="230" spans="188:188" ht="9.9499999999999993" hidden="1" customHeight="1" x14ac:dyDescent="0.2">
      <c r="GF230" s="213"/>
    </row>
    <row r="231" spans="188:188" ht="9.9499999999999993" hidden="1" customHeight="1" x14ac:dyDescent="0.2">
      <c r="GF231" s="213"/>
    </row>
    <row r="232" spans="188:188" ht="9.9499999999999993" hidden="1" customHeight="1" x14ac:dyDescent="0.2">
      <c r="GF232" s="39"/>
    </row>
    <row r="233" spans="188:188" ht="9.9499999999999993" hidden="1" customHeight="1" x14ac:dyDescent="0.2">
      <c r="GF233" s="39"/>
    </row>
    <row r="234" spans="188:188" ht="9.9499999999999993" hidden="1" customHeight="1" x14ac:dyDescent="0.2">
      <c r="GF234" s="213"/>
    </row>
    <row r="235" spans="188:188" ht="9.9499999999999993" hidden="1" customHeight="1" x14ac:dyDescent="0.2">
      <c r="GF235" s="25"/>
    </row>
    <row r="236" spans="188:188" ht="9.9499999999999993" hidden="1" customHeight="1" x14ac:dyDescent="0.2">
      <c r="GF236" s="25"/>
    </row>
    <row r="237" spans="188:188" ht="9.9499999999999993" hidden="1" customHeight="1" x14ac:dyDescent="0.2">
      <c r="GF237" s="25"/>
    </row>
    <row r="238" spans="188:188" ht="9.9499999999999993" hidden="1" customHeight="1" x14ac:dyDescent="0.2">
      <c r="GF238" s="25"/>
    </row>
    <row r="239" spans="188:188" ht="9.9499999999999993" hidden="1" customHeight="1" x14ac:dyDescent="0.2">
      <c r="GF239" s="25"/>
    </row>
  </sheetData>
  <sheetProtection password="9FA7" sheet="1" objects="1" scenarios="1"/>
  <dataConsolidate/>
  <mergeCells count="23">
    <mergeCell ref="L25:S25"/>
    <mergeCell ref="V23:W23"/>
    <mergeCell ref="L23:S23"/>
    <mergeCell ref="V22:W22"/>
    <mergeCell ref="V20:W20"/>
    <mergeCell ref="V21:W21"/>
    <mergeCell ref="L20:S20"/>
    <mergeCell ref="V24:W24"/>
    <mergeCell ref="L24:S24"/>
    <mergeCell ref="N2:Q2"/>
    <mergeCell ref="L22:S22"/>
    <mergeCell ref="L21:S21"/>
    <mergeCell ref="E22:H22"/>
    <mergeCell ref="E19:F19"/>
    <mergeCell ref="G19:H19"/>
    <mergeCell ref="C19:D25"/>
    <mergeCell ref="J19:K19"/>
    <mergeCell ref="E21:H21"/>
    <mergeCell ref="E23:H23"/>
    <mergeCell ref="I22:K22"/>
    <mergeCell ref="E20:H20"/>
    <mergeCell ref="I20:K20"/>
    <mergeCell ref="E24:H24"/>
  </mergeCells>
  <phoneticPr fontId="0" type="noConversion"/>
  <conditionalFormatting sqref="E3:H18">
    <cfRule type="cellIs" dxfId="19" priority="1" stopIfTrue="1" operator="greaterThanOrEqual">
      <formula>AQ3+1</formula>
    </cfRule>
    <cfRule type="cellIs" dxfId="18" priority="2" stopIfTrue="1" operator="lessThanOrEqual">
      <formula>AQ3-1</formula>
    </cfRule>
  </conditionalFormatting>
  <conditionalFormatting sqref="U19 R3:U18 W3:W18 U25:U26">
    <cfRule type="cellIs" dxfId="17" priority="3" stopIfTrue="1" operator="equal">
      <formula>0</formula>
    </cfRule>
  </conditionalFormatting>
  <conditionalFormatting sqref="Y24:Y26">
    <cfRule type="cellIs" dxfId="16" priority="4" stopIfTrue="1" operator="equal">
      <formula>"0,0"</formula>
    </cfRule>
  </conditionalFormatting>
  <conditionalFormatting sqref="K3:K18">
    <cfRule type="cellIs" dxfId="15" priority="5" stopIfTrue="1" operator="equal">
      <formula>"n/a"</formula>
    </cfRule>
  </conditionalFormatting>
  <conditionalFormatting sqref="L19:T19">
    <cfRule type="cellIs" dxfId="14" priority="6" stopIfTrue="1" operator="equal">
      <formula>0</formula>
    </cfRule>
  </conditionalFormatting>
  <conditionalFormatting sqref="N3:Q18">
    <cfRule type="cellIs" dxfId="13" priority="7" stopIfTrue="1" operator="lessThanOrEqual">
      <formula>-1</formula>
    </cfRule>
  </conditionalFormatting>
  <conditionalFormatting sqref="V24:W24">
    <cfRule type="cellIs" dxfId="12" priority="8" stopIfTrue="1" operator="equal">
      <formula>-500</formula>
    </cfRule>
  </conditionalFormatting>
  <conditionalFormatting sqref="T24">
    <cfRule type="cellIs" dxfId="11" priority="9" stopIfTrue="1" operator="greaterThan">
      <formula>$V$24</formula>
    </cfRule>
  </conditionalFormatting>
  <conditionalFormatting sqref="X3:X18">
    <cfRule type="cellIs" dxfId="10" priority="10" stopIfTrue="1" operator="equal">
      <formula>"Star"</formula>
    </cfRule>
    <cfRule type="cellIs" dxfId="9" priority="11" stopIfTrue="1" operator="equal">
      <formula>Y3</formula>
    </cfRule>
  </conditionalFormatting>
  <conditionalFormatting sqref="I3:I18">
    <cfRule type="cellIs" dxfId="8" priority="14" stopIfTrue="1" operator="equal">
      <formula>0</formula>
    </cfRule>
    <cfRule type="cellIs" dxfId="7" priority="15" stopIfTrue="1" operator="equal">
      <formula>"Player type quantity surpassed"</formula>
    </cfRule>
  </conditionalFormatting>
  <conditionalFormatting sqref="Y3:Y18">
    <cfRule type="cellIs" dxfId="6" priority="12" stopIfTrue="1" operator="greaterThan">
      <formula>AU3</formula>
    </cfRule>
    <cfRule type="cellIs" dxfId="5" priority="13" stopIfTrue="1" operator="equal">
      <formula>0</formula>
    </cfRule>
  </conditionalFormatting>
  <conditionalFormatting sqref="AI3:AI18">
    <cfRule type="cellIs" dxfId="4" priority="31" stopIfTrue="1" operator="greaterThan">
      <formula>AW4</formula>
    </cfRule>
    <cfRule type="cellIs" dxfId="3" priority="32" stopIfTrue="1" operator="equal">
      <formula>0</formula>
    </cfRule>
  </conditionalFormatting>
  <hyperlinks>
    <hyperlink ref="J25" r:id="rId1" display="www.arosbb.dk"/>
  </hyperlinks>
  <printOptions horizontalCentered="1" verticalCentered="1"/>
  <pageMargins left="0.17" right="0.39" top="0.35" bottom="0.78740157480314965" header="0.12" footer="0"/>
  <pageSetup paperSize="9" scale="88" orientation="landscape" horizontalDpi="300" verticalDpi="300" r:id="rId2"/>
  <headerFooter alignWithMargins="0"/>
  <drawing r:id="rId3"/>
  <legacyDrawing r:id="rId4"/>
  <controls>
    <mc:AlternateContent xmlns:mc="http://schemas.openxmlformats.org/markup-compatibility/2006">
      <mc:Choice Requires="x14">
        <control shapeId="1102" r:id="rId5" name="CheckBox1">
          <controlPr defaultSize="0" print="0" autoLine="0" linkedCell="AP21" r:id="rId6">
            <anchor moveWithCells="1">
              <from>
                <xdr:col>25</xdr:col>
                <xdr:colOff>209550</xdr:colOff>
                <xdr:row>20</xdr:row>
                <xdr:rowOff>38100</xdr:rowOff>
              </from>
              <to>
                <xdr:col>26</xdr:col>
                <xdr:colOff>85725</xdr:colOff>
                <xdr:row>20</xdr:row>
                <xdr:rowOff>200025</xdr:rowOff>
              </to>
            </anchor>
          </controlPr>
        </control>
      </mc:Choice>
      <mc:Fallback>
        <control shapeId="1102" r:id="rId5" name="CheckBox1"/>
      </mc:Fallback>
    </mc:AlternateContent>
    <mc:AlternateContent xmlns:mc="http://schemas.openxmlformats.org/markup-compatibility/2006">
      <mc:Choice Requires="x14">
        <control shapeId="1025" r:id="rId7" name="Rullemenu 14">
          <controlPr defaultSize="0" print="0" autoLine="0" autoPict="0">
            <anchor moveWithCells="1">
              <from>
                <xdr:col>8</xdr:col>
                <xdr:colOff>9525</xdr:colOff>
                <xdr:row>20</xdr:row>
                <xdr:rowOff>9525</xdr:rowOff>
              </from>
              <to>
                <xdr:col>8</xdr:col>
                <xdr:colOff>1162050</xdr:colOff>
                <xdr:row>20</xdr:row>
                <xdr:rowOff>209550</xdr:rowOff>
              </to>
            </anchor>
          </controlPr>
        </control>
      </mc:Choice>
    </mc:AlternateContent>
    <mc:AlternateContent xmlns:mc="http://schemas.openxmlformats.org/markup-compatibility/2006">
      <mc:Choice Requires="x14">
        <control shapeId="1026" r:id="rId8" name="player 1">
          <controlPr defaultSize="0" print="0" autoLine="0" autoPict="0">
            <anchor moveWithCells="1">
              <from>
                <xdr:col>3</xdr:col>
                <xdr:colOff>9525</xdr:colOff>
                <xdr:row>2</xdr:row>
                <xdr:rowOff>9525</xdr:rowOff>
              </from>
              <to>
                <xdr:col>3</xdr:col>
                <xdr:colOff>1409700</xdr:colOff>
                <xdr:row>2</xdr:row>
                <xdr:rowOff>209550</xdr:rowOff>
              </to>
            </anchor>
          </controlPr>
        </control>
      </mc:Choice>
    </mc:AlternateContent>
    <mc:AlternateContent xmlns:mc="http://schemas.openxmlformats.org/markup-compatibility/2006">
      <mc:Choice Requires="x14">
        <control shapeId="1035" r:id="rId9" name="player 2">
          <controlPr defaultSize="0" print="0" autoLine="0" autoPict="0">
            <anchor moveWithCells="1">
              <from>
                <xdr:col>3</xdr:col>
                <xdr:colOff>9525</xdr:colOff>
                <xdr:row>3</xdr:row>
                <xdr:rowOff>9525</xdr:rowOff>
              </from>
              <to>
                <xdr:col>3</xdr:col>
                <xdr:colOff>1409700</xdr:colOff>
                <xdr:row>3</xdr:row>
                <xdr:rowOff>209550</xdr:rowOff>
              </to>
            </anchor>
          </controlPr>
        </control>
      </mc:Choice>
    </mc:AlternateContent>
    <mc:AlternateContent xmlns:mc="http://schemas.openxmlformats.org/markup-compatibility/2006">
      <mc:Choice Requires="x14">
        <control shapeId="1036" r:id="rId10" name="player 3">
          <controlPr defaultSize="0" print="0" autoLine="0" autoPict="0">
            <anchor moveWithCells="1">
              <from>
                <xdr:col>3</xdr:col>
                <xdr:colOff>9525</xdr:colOff>
                <xdr:row>4</xdr:row>
                <xdr:rowOff>9525</xdr:rowOff>
              </from>
              <to>
                <xdr:col>3</xdr:col>
                <xdr:colOff>1409700</xdr:colOff>
                <xdr:row>4</xdr:row>
                <xdr:rowOff>209550</xdr:rowOff>
              </to>
            </anchor>
          </controlPr>
        </control>
      </mc:Choice>
    </mc:AlternateContent>
    <mc:AlternateContent xmlns:mc="http://schemas.openxmlformats.org/markup-compatibility/2006">
      <mc:Choice Requires="x14">
        <control shapeId="1037" r:id="rId11" name="player 4">
          <controlPr defaultSize="0" print="0" autoLine="0" autoPict="0">
            <anchor moveWithCells="1">
              <from>
                <xdr:col>3</xdr:col>
                <xdr:colOff>9525</xdr:colOff>
                <xdr:row>5</xdr:row>
                <xdr:rowOff>9525</xdr:rowOff>
              </from>
              <to>
                <xdr:col>3</xdr:col>
                <xdr:colOff>1409700</xdr:colOff>
                <xdr:row>5</xdr:row>
                <xdr:rowOff>209550</xdr:rowOff>
              </to>
            </anchor>
          </controlPr>
        </control>
      </mc:Choice>
    </mc:AlternateContent>
    <mc:AlternateContent xmlns:mc="http://schemas.openxmlformats.org/markup-compatibility/2006">
      <mc:Choice Requires="x14">
        <control shapeId="1038" r:id="rId12" name="player 5">
          <controlPr defaultSize="0" print="0" autoLine="0" autoPict="0">
            <anchor moveWithCells="1">
              <from>
                <xdr:col>3</xdr:col>
                <xdr:colOff>9525</xdr:colOff>
                <xdr:row>6</xdr:row>
                <xdr:rowOff>9525</xdr:rowOff>
              </from>
              <to>
                <xdr:col>3</xdr:col>
                <xdr:colOff>1409700</xdr:colOff>
                <xdr:row>6</xdr:row>
                <xdr:rowOff>209550</xdr:rowOff>
              </to>
            </anchor>
          </controlPr>
        </control>
      </mc:Choice>
    </mc:AlternateContent>
    <mc:AlternateContent xmlns:mc="http://schemas.openxmlformats.org/markup-compatibility/2006">
      <mc:Choice Requires="x14">
        <control shapeId="1039" r:id="rId13" name="player 6">
          <controlPr defaultSize="0" print="0" autoLine="0" autoPict="0">
            <anchor moveWithCells="1">
              <from>
                <xdr:col>3</xdr:col>
                <xdr:colOff>9525</xdr:colOff>
                <xdr:row>7</xdr:row>
                <xdr:rowOff>9525</xdr:rowOff>
              </from>
              <to>
                <xdr:col>3</xdr:col>
                <xdr:colOff>1409700</xdr:colOff>
                <xdr:row>7</xdr:row>
                <xdr:rowOff>209550</xdr:rowOff>
              </to>
            </anchor>
          </controlPr>
        </control>
      </mc:Choice>
    </mc:AlternateContent>
    <mc:AlternateContent xmlns:mc="http://schemas.openxmlformats.org/markup-compatibility/2006">
      <mc:Choice Requires="x14">
        <control shapeId="1040" r:id="rId14" name="player 7">
          <controlPr defaultSize="0" print="0" autoLine="0" autoPict="0">
            <anchor moveWithCells="1">
              <from>
                <xdr:col>3</xdr:col>
                <xdr:colOff>9525</xdr:colOff>
                <xdr:row>8</xdr:row>
                <xdr:rowOff>9525</xdr:rowOff>
              </from>
              <to>
                <xdr:col>3</xdr:col>
                <xdr:colOff>1409700</xdr:colOff>
                <xdr:row>8</xdr:row>
                <xdr:rowOff>209550</xdr:rowOff>
              </to>
            </anchor>
          </controlPr>
        </control>
      </mc:Choice>
    </mc:AlternateContent>
    <mc:AlternateContent xmlns:mc="http://schemas.openxmlformats.org/markup-compatibility/2006">
      <mc:Choice Requires="x14">
        <control shapeId="1041" r:id="rId15" name="player 8">
          <controlPr defaultSize="0" print="0" autoLine="0" autoPict="0">
            <anchor moveWithCells="1">
              <from>
                <xdr:col>3</xdr:col>
                <xdr:colOff>9525</xdr:colOff>
                <xdr:row>9</xdr:row>
                <xdr:rowOff>9525</xdr:rowOff>
              </from>
              <to>
                <xdr:col>3</xdr:col>
                <xdr:colOff>1409700</xdr:colOff>
                <xdr:row>9</xdr:row>
                <xdr:rowOff>209550</xdr:rowOff>
              </to>
            </anchor>
          </controlPr>
        </control>
      </mc:Choice>
    </mc:AlternateContent>
    <mc:AlternateContent xmlns:mc="http://schemas.openxmlformats.org/markup-compatibility/2006">
      <mc:Choice Requires="x14">
        <control shapeId="1042" r:id="rId16" name="player 9">
          <controlPr defaultSize="0" print="0" autoLine="0" autoPict="0">
            <anchor moveWithCells="1">
              <from>
                <xdr:col>3</xdr:col>
                <xdr:colOff>9525</xdr:colOff>
                <xdr:row>10</xdr:row>
                <xdr:rowOff>9525</xdr:rowOff>
              </from>
              <to>
                <xdr:col>3</xdr:col>
                <xdr:colOff>1409700</xdr:colOff>
                <xdr:row>10</xdr:row>
                <xdr:rowOff>209550</xdr:rowOff>
              </to>
            </anchor>
          </controlPr>
        </control>
      </mc:Choice>
    </mc:AlternateContent>
    <mc:AlternateContent xmlns:mc="http://schemas.openxmlformats.org/markup-compatibility/2006">
      <mc:Choice Requires="x14">
        <control shapeId="1044" r:id="rId17" name="player 10">
          <controlPr defaultSize="0" print="0" autoLine="0" autoPict="0">
            <anchor moveWithCells="1">
              <from>
                <xdr:col>3</xdr:col>
                <xdr:colOff>9525</xdr:colOff>
                <xdr:row>11</xdr:row>
                <xdr:rowOff>9525</xdr:rowOff>
              </from>
              <to>
                <xdr:col>3</xdr:col>
                <xdr:colOff>1409700</xdr:colOff>
                <xdr:row>11</xdr:row>
                <xdr:rowOff>209550</xdr:rowOff>
              </to>
            </anchor>
          </controlPr>
        </control>
      </mc:Choice>
    </mc:AlternateContent>
    <mc:AlternateContent xmlns:mc="http://schemas.openxmlformats.org/markup-compatibility/2006">
      <mc:Choice Requires="x14">
        <control shapeId="1045" r:id="rId18" name="player 11">
          <controlPr defaultSize="0" print="0" autoLine="0" autoPict="0">
            <anchor moveWithCells="1">
              <from>
                <xdr:col>3</xdr:col>
                <xdr:colOff>9525</xdr:colOff>
                <xdr:row>12</xdr:row>
                <xdr:rowOff>9525</xdr:rowOff>
              </from>
              <to>
                <xdr:col>3</xdr:col>
                <xdr:colOff>1409700</xdr:colOff>
                <xdr:row>12</xdr:row>
                <xdr:rowOff>209550</xdr:rowOff>
              </to>
            </anchor>
          </controlPr>
        </control>
      </mc:Choice>
    </mc:AlternateContent>
    <mc:AlternateContent xmlns:mc="http://schemas.openxmlformats.org/markup-compatibility/2006">
      <mc:Choice Requires="x14">
        <control shapeId="1046" r:id="rId19" name="player 12">
          <controlPr defaultSize="0" print="0" autoLine="0" autoPict="0">
            <anchor moveWithCells="1">
              <from>
                <xdr:col>3</xdr:col>
                <xdr:colOff>9525</xdr:colOff>
                <xdr:row>13</xdr:row>
                <xdr:rowOff>9525</xdr:rowOff>
              </from>
              <to>
                <xdr:col>3</xdr:col>
                <xdr:colOff>1409700</xdr:colOff>
                <xdr:row>13</xdr:row>
                <xdr:rowOff>209550</xdr:rowOff>
              </to>
            </anchor>
          </controlPr>
        </control>
      </mc:Choice>
    </mc:AlternateContent>
    <mc:AlternateContent xmlns:mc="http://schemas.openxmlformats.org/markup-compatibility/2006">
      <mc:Choice Requires="x14">
        <control shapeId="1047" r:id="rId20" name="player 13">
          <controlPr defaultSize="0" print="0" autoLine="0" autoPict="0">
            <anchor moveWithCells="1">
              <from>
                <xdr:col>3</xdr:col>
                <xdr:colOff>9525</xdr:colOff>
                <xdr:row>14</xdr:row>
                <xdr:rowOff>9525</xdr:rowOff>
              </from>
              <to>
                <xdr:col>3</xdr:col>
                <xdr:colOff>1409700</xdr:colOff>
                <xdr:row>14</xdr:row>
                <xdr:rowOff>209550</xdr:rowOff>
              </to>
            </anchor>
          </controlPr>
        </control>
      </mc:Choice>
    </mc:AlternateContent>
    <mc:AlternateContent xmlns:mc="http://schemas.openxmlformats.org/markup-compatibility/2006">
      <mc:Choice Requires="x14">
        <control shapeId="1048" r:id="rId21" name="player 14">
          <controlPr defaultSize="0" print="0" autoLine="0" autoPict="0">
            <anchor moveWithCells="1">
              <from>
                <xdr:col>3</xdr:col>
                <xdr:colOff>9525</xdr:colOff>
                <xdr:row>15</xdr:row>
                <xdr:rowOff>9525</xdr:rowOff>
              </from>
              <to>
                <xdr:col>3</xdr:col>
                <xdr:colOff>1409700</xdr:colOff>
                <xdr:row>15</xdr:row>
                <xdr:rowOff>209550</xdr:rowOff>
              </to>
            </anchor>
          </controlPr>
        </control>
      </mc:Choice>
    </mc:AlternateContent>
    <mc:AlternateContent xmlns:mc="http://schemas.openxmlformats.org/markup-compatibility/2006">
      <mc:Choice Requires="x14">
        <control shapeId="1049" r:id="rId22" name="player 15">
          <controlPr defaultSize="0" print="0" autoLine="0" autoPict="0">
            <anchor moveWithCells="1">
              <from>
                <xdr:col>3</xdr:col>
                <xdr:colOff>9525</xdr:colOff>
                <xdr:row>16</xdr:row>
                <xdr:rowOff>9525</xdr:rowOff>
              </from>
              <to>
                <xdr:col>3</xdr:col>
                <xdr:colOff>1409700</xdr:colOff>
                <xdr:row>16</xdr:row>
                <xdr:rowOff>209550</xdr:rowOff>
              </to>
            </anchor>
          </controlPr>
        </control>
      </mc:Choice>
    </mc:AlternateContent>
    <mc:AlternateContent xmlns:mc="http://schemas.openxmlformats.org/markup-compatibility/2006">
      <mc:Choice Requires="x14">
        <control shapeId="1050" r:id="rId23" name="player 16">
          <controlPr defaultSize="0" print="0" autoLine="0" autoPict="0">
            <anchor moveWithCells="1">
              <from>
                <xdr:col>3</xdr:col>
                <xdr:colOff>9525</xdr:colOff>
                <xdr:row>17</xdr:row>
                <xdr:rowOff>9525</xdr:rowOff>
              </from>
              <to>
                <xdr:col>3</xdr:col>
                <xdr:colOff>1409700</xdr:colOff>
                <xdr:row>17</xdr:row>
                <xdr:rowOff>209550</xdr:rowOff>
              </to>
            </anchor>
          </controlPr>
        </control>
      </mc:Choice>
    </mc:AlternateContent>
    <mc:AlternateContent xmlns:mc="http://schemas.openxmlformats.org/markup-compatibility/2006">
      <mc:Choice Requires="x14">
        <control shapeId="1115" r:id="rId24" name="Drop Down 91">
          <controlPr defaultSize="0" autoLine="0" autoPict="0">
            <anchor moveWithCells="1">
              <from>
                <xdr:col>27</xdr:col>
                <xdr:colOff>0</xdr:colOff>
                <xdr:row>16</xdr:row>
                <xdr:rowOff>9525</xdr:rowOff>
              </from>
              <to>
                <xdr:col>28</xdr:col>
                <xdr:colOff>0</xdr:colOff>
                <xdr:row>16</xdr:row>
                <xdr:rowOff>209550</xdr:rowOff>
              </to>
            </anchor>
          </controlPr>
        </control>
      </mc:Choice>
    </mc:AlternateContent>
    <mc:AlternateContent xmlns:mc="http://schemas.openxmlformats.org/markup-compatibility/2006">
      <mc:Choice Requires="x14">
        <control shapeId="1116" r:id="rId25" name="Drop Down 92">
          <controlPr defaultSize="0" autoLine="0" autoPict="0">
            <anchor moveWithCells="1">
              <from>
                <xdr:col>28</xdr:col>
                <xdr:colOff>0</xdr:colOff>
                <xdr:row>16</xdr:row>
                <xdr:rowOff>9525</xdr:rowOff>
              </from>
              <to>
                <xdr:col>28</xdr:col>
                <xdr:colOff>1047750</xdr:colOff>
                <xdr:row>16</xdr:row>
                <xdr:rowOff>209550</xdr:rowOff>
              </to>
            </anchor>
          </controlPr>
        </control>
      </mc:Choice>
    </mc:AlternateContent>
    <mc:AlternateContent xmlns:mc="http://schemas.openxmlformats.org/markup-compatibility/2006">
      <mc:Choice Requires="x14">
        <control shapeId="1117" r:id="rId26" name="Drop Down 93">
          <controlPr defaultSize="0" autoLine="0" autoPict="0">
            <anchor moveWithCells="1">
              <from>
                <xdr:col>28</xdr:col>
                <xdr:colOff>1047750</xdr:colOff>
                <xdr:row>16</xdr:row>
                <xdr:rowOff>9525</xdr:rowOff>
              </from>
              <to>
                <xdr:col>30</xdr:col>
                <xdr:colOff>0</xdr:colOff>
                <xdr:row>16</xdr:row>
                <xdr:rowOff>209550</xdr:rowOff>
              </to>
            </anchor>
          </controlPr>
        </control>
      </mc:Choice>
    </mc:AlternateContent>
    <mc:AlternateContent xmlns:mc="http://schemas.openxmlformats.org/markup-compatibility/2006">
      <mc:Choice Requires="x14">
        <control shapeId="1118" r:id="rId27" name="Drop Down 94">
          <controlPr defaultSize="0" autoLine="0" autoPict="0">
            <anchor moveWithCells="1">
              <from>
                <xdr:col>30</xdr:col>
                <xdr:colOff>0</xdr:colOff>
                <xdr:row>16</xdr:row>
                <xdr:rowOff>9525</xdr:rowOff>
              </from>
              <to>
                <xdr:col>31</xdr:col>
                <xdr:colOff>0</xdr:colOff>
                <xdr:row>16</xdr:row>
                <xdr:rowOff>209550</xdr:rowOff>
              </to>
            </anchor>
          </controlPr>
        </control>
      </mc:Choice>
    </mc:AlternateContent>
    <mc:AlternateContent xmlns:mc="http://schemas.openxmlformats.org/markup-compatibility/2006">
      <mc:Choice Requires="x14">
        <control shapeId="1119" r:id="rId28" name="Drop Down 95">
          <controlPr defaultSize="0" autoLine="0" autoPict="0">
            <anchor moveWithCells="1">
              <from>
                <xdr:col>31</xdr:col>
                <xdr:colOff>0</xdr:colOff>
                <xdr:row>16</xdr:row>
                <xdr:rowOff>9525</xdr:rowOff>
              </from>
              <to>
                <xdr:col>32</xdr:col>
                <xdr:colOff>0</xdr:colOff>
                <xdr:row>16</xdr:row>
                <xdr:rowOff>209550</xdr:rowOff>
              </to>
            </anchor>
          </controlPr>
        </control>
      </mc:Choice>
    </mc:AlternateContent>
    <mc:AlternateContent xmlns:mc="http://schemas.openxmlformats.org/markup-compatibility/2006">
      <mc:Choice Requires="x14">
        <control shapeId="1120" r:id="rId29" name="Drop Down 96">
          <controlPr defaultSize="0" autoLine="0" autoPict="0">
            <anchor moveWithCells="1">
              <from>
                <xdr:col>32</xdr:col>
                <xdr:colOff>0</xdr:colOff>
                <xdr:row>16</xdr:row>
                <xdr:rowOff>9525</xdr:rowOff>
              </from>
              <to>
                <xdr:col>33</xdr:col>
                <xdr:colOff>0</xdr:colOff>
                <xdr:row>16</xdr:row>
                <xdr:rowOff>209550</xdr:rowOff>
              </to>
            </anchor>
          </controlPr>
        </control>
      </mc:Choice>
    </mc:AlternateContent>
    <mc:AlternateContent xmlns:mc="http://schemas.openxmlformats.org/markup-compatibility/2006">
      <mc:Choice Requires="x14">
        <control shapeId="1121" r:id="rId30" name="Drop Down 97">
          <controlPr defaultSize="0" autoLine="0" autoPict="0">
            <anchor moveWithCells="1">
              <from>
                <xdr:col>27</xdr:col>
                <xdr:colOff>0</xdr:colOff>
                <xdr:row>17</xdr:row>
                <xdr:rowOff>9525</xdr:rowOff>
              </from>
              <to>
                <xdr:col>28</xdr:col>
                <xdr:colOff>0</xdr:colOff>
                <xdr:row>17</xdr:row>
                <xdr:rowOff>209550</xdr:rowOff>
              </to>
            </anchor>
          </controlPr>
        </control>
      </mc:Choice>
    </mc:AlternateContent>
    <mc:AlternateContent xmlns:mc="http://schemas.openxmlformats.org/markup-compatibility/2006">
      <mc:Choice Requires="x14">
        <control shapeId="1122" r:id="rId31" name="Drop Down 98">
          <controlPr defaultSize="0" autoLine="0" autoPict="0">
            <anchor moveWithCells="1">
              <from>
                <xdr:col>28</xdr:col>
                <xdr:colOff>0</xdr:colOff>
                <xdr:row>17</xdr:row>
                <xdr:rowOff>9525</xdr:rowOff>
              </from>
              <to>
                <xdr:col>28</xdr:col>
                <xdr:colOff>1047750</xdr:colOff>
                <xdr:row>17</xdr:row>
                <xdr:rowOff>209550</xdr:rowOff>
              </to>
            </anchor>
          </controlPr>
        </control>
      </mc:Choice>
    </mc:AlternateContent>
    <mc:AlternateContent xmlns:mc="http://schemas.openxmlformats.org/markup-compatibility/2006">
      <mc:Choice Requires="x14">
        <control shapeId="1123" r:id="rId32" name="Drop Down 99">
          <controlPr defaultSize="0" autoLine="0" autoPict="0">
            <anchor moveWithCells="1">
              <from>
                <xdr:col>28</xdr:col>
                <xdr:colOff>1047750</xdr:colOff>
                <xdr:row>17</xdr:row>
                <xdr:rowOff>9525</xdr:rowOff>
              </from>
              <to>
                <xdr:col>30</xdr:col>
                <xdr:colOff>0</xdr:colOff>
                <xdr:row>17</xdr:row>
                <xdr:rowOff>209550</xdr:rowOff>
              </to>
            </anchor>
          </controlPr>
        </control>
      </mc:Choice>
    </mc:AlternateContent>
    <mc:AlternateContent xmlns:mc="http://schemas.openxmlformats.org/markup-compatibility/2006">
      <mc:Choice Requires="x14">
        <control shapeId="1124" r:id="rId33" name="Drop Down 100">
          <controlPr defaultSize="0" autoLine="0" autoPict="0">
            <anchor moveWithCells="1">
              <from>
                <xdr:col>30</xdr:col>
                <xdr:colOff>0</xdr:colOff>
                <xdr:row>17</xdr:row>
                <xdr:rowOff>9525</xdr:rowOff>
              </from>
              <to>
                <xdr:col>31</xdr:col>
                <xdr:colOff>0</xdr:colOff>
                <xdr:row>17</xdr:row>
                <xdr:rowOff>209550</xdr:rowOff>
              </to>
            </anchor>
          </controlPr>
        </control>
      </mc:Choice>
    </mc:AlternateContent>
    <mc:AlternateContent xmlns:mc="http://schemas.openxmlformats.org/markup-compatibility/2006">
      <mc:Choice Requires="x14">
        <control shapeId="1125" r:id="rId34" name="Drop Down 101">
          <controlPr defaultSize="0" autoLine="0" autoPict="0">
            <anchor moveWithCells="1">
              <from>
                <xdr:col>31</xdr:col>
                <xdr:colOff>0</xdr:colOff>
                <xdr:row>17</xdr:row>
                <xdr:rowOff>9525</xdr:rowOff>
              </from>
              <to>
                <xdr:col>32</xdr:col>
                <xdr:colOff>0</xdr:colOff>
                <xdr:row>17</xdr:row>
                <xdr:rowOff>209550</xdr:rowOff>
              </to>
            </anchor>
          </controlPr>
        </control>
      </mc:Choice>
    </mc:AlternateContent>
    <mc:AlternateContent xmlns:mc="http://schemas.openxmlformats.org/markup-compatibility/2006">
      <mc:Choice Requires="x14">
        <control shapeId="1126" r:id="rId35" name="Drop Down 102">
          <controlPr defaultSize="0" autoLine="0" autoPict="0">
            <anchor moveWithCells="1">
              <from>
                <xdr:col>32</xdr:col>
                <xdr:colOff>0</xdr:colOff>
                <xdr:row>17</xdr:row>
                <xdr:rowOff>9525</xdr:rowOff>
              </from>
              <to>
                <xdr:col>33</xdr:col>
                <xdr:colOff>0</xdr:colOff>
                <xdr:row>17</xdr:row>
                <xdr:rowOff>209550</xdr:rowOff>
              </to>
            </anchor>
          </controlPr>
        </control>
      </mc:Choice>
    </mc:AlternateContent>
    <mc:AlternateContent xmlns:mc="http://schemas.openxmlformats.org/markup-compatibility/2006">
      <mc:Choice Requires="x14">
        <control shapeId="1127" r:id="rId36" name="Drop Down 103">
          <controlPr defaultSize="0" autoLine="0" autoPict="0">
            <anchor moveWithCells="1">
              <from>
                <xdr:col>27</xdr:col>
                <xdr:colOff>0</xdr:colOff>
                <xdr:row>15</xdr:row>
                <xdr:rowOff>9525</xdr:rowOff>
              </from>
              <to>
                <xdr:col>28</xdr:col>
                <xdr:colOff>0</xdr:colOff>
                <xdr:row>15</xdr:row>
                <xdr:rowOff>209550</xdr:rowOff>
              </to>
            </anchor>
          </controlPr>
        </control>
      </mc:Choice>
    </mc:AlternateContent>
    <mc:AlternateContent xmlns:mc="http://schemas.openxmlformats.org/markup-compatibility/2006">
      <mc:Choice Requires="x14">
        <control shapeId="1128" r:id="rId37" name="Drop Down 104">
          <controlPr defaultSize="0" autoLine="0" autoPict="0">
            <anchor moveWithCells="1">
              <from>
                <xdr:col>27</xdr:col>
                <xdr:colOff>0</xdr:colOff>
                <xdr:row>14</xdr:row>
                <xdr:rowOff>9525</xdr:rowOff>
              </from>
              <to>
                <xdr:col>28</xdr:col>
                <xdr:colOff>0</xdr:colOff>
                <xdr:row>14</xdr:row>
                <xdr:rowOff>209550</xdr:rowOff>
              </to>
            </anchor>
          </controlPr>
        </control>
      </mc:Choice>
    </mc:AlternateContent>
    <mc:AlternateContent xmlns:mc="http://schemas.openxmlformats.org/markup-compatibility/2006">
      <mc:Choice Requires="x14">
        <control shapeId="1129" r:id="rId38" name="Drop Down 105">
          <controlPr defaultSize="0" autoLine="0" autoPict="0">
            <anchor moveWithCells="1">
              <from>
                <xdr:col>27</xdr:col>
                <xdr:colOff>0</xdr:colOff>
                <xdr:row>13</xdr:row>
                <xdr:rowOff>9525</xdr:rowOff>
              </from>
              <to>
                <xdr:col>28</xdr:col>
                <xdr:colOff>0</xdr:colOff>
                <xdr:row>13</xdr:row>
                <xdr:rowOff>209550</xdr:rowOff>
              </to>
            </anchor>
          </controlPr>
        </control>
      </mc:Choice>
    </mc:AlternateContent>
    <mc:AlternateContent xmlns:mc="http://schemas.openxmlformats.org/markup-compatibility/2006">
      <mc:Choice Requires="x14">
        <control shapeId="1130" r:id="rId39" name="Drop Down 106">
          <controlPr defaultSize="0" autoLine="0" autoPict="0">
            <anchor moveWithCells="1">
              <from>
                <xdr:col>27</xdr:col>
                <xdr:colOff>0</xdr:colOff>
                <xdr:row>12</xdr:row>
                <xdr:rowOff>9525</xdr:rowOff>
              </from>
              <to>
                <xdr:col>28</xdr:col>
                <xdr:colOff>0</xdr:colOff>
                <xdr:row>12</xdr:row>
                <xdr:rowOff>209550</xdr:rowOff>
              </to>
            </anchor>
          </controlPr>
        </control>
      </mc:Choice>
    </mc:AlternateContent>
    <mc:AlternateContent xmlns:mc="http://schemas.openxmlformats.org/markup-compatibility/2006">
      <mc:Choice Requires="x14">
        <control shapeId="1131" r:id="rId40" name="Drop Down 107">
          <controlPr defaultSize="0" autoLine="0" autoPict="0">
            <anchor moveWithCells="1">
              <from>
                <xdr:col>27</xdr:col>
                <xdr:colOff>0</xdr:colOff>
                <xdr:row>11</xdr:row>
                <xdr:rowOff>9525</xdr:rowOff>
              </from>
              <to>
                <xdr:col>28</xdr:col>
                <xdr:colOff>0</xdr:colOff>
                <xdr:row>11</xdr:row>
                <xdr:rowOff>209550</xdr:rowOff>
              </to>
            </anchor>
          </controlPr>
        </control>
      </mc:Choice>
    </mc:AlternateContent>
    <mc:AlternateContent xmlns:mc="http://schemas.openxmlformats.org/markup-compatibility/2006">
      <mc:Choice Requires="x14">
        <control shapeId="1132" r:id="rId41" name="Drop Down 108">
          <controlPr defaultSize="0" autoLine="0" autoPict="0">
            <anchor moveWithCells="1">
              <from>
                <xdr:col>27</xdr:col>
                <xdr:colOff>0</xdr:colOff>
                <xdr:row>10</xdr:row>
                <xdr:rowOff>9525</xdr:rowOff>
              </from>
              <to>
                <xdr:col>28</xdr:col>
                <xdr:colOff>0</xdr:colOff>
                <xdr:row>10</xdr:row>
                <xdr:rowOff>209550</xdr:rowOff>
              </to>
            </anchor>
          </controlPr>
        </control>
      </mc:Choice>
    </mc:AlternateContent>
    <mc:AlternateContent xmlns:mc="http://schemas.openxmlformats.org/markup-compatibility/2006">
      <mc:Choice Requires="x14">
        <control shapeId="1133" r:id="rId42" name="Drop Down 109">
          <controlPr defaultSize="0" autoLine="0" autoPict="0">
            <anchor moveWithCells="1">
              <from>
                <xdr:col>27</xdr:col>
                <xdr:colOff>0</xdr:colOff>
                <xdr:row>9</xdr:row>
                <xdr:rowOff>9525</xdr:rowOff>
              </from>
              <to>
                <xdr:col>28</xdr:col>
                <xdr:colOff>0</xdr:colOff>
                <xdr:row>9</xdr:row>
                <xdr:rowOff>209550</xdr:rowOff>
              </to>
            </anchor>
          </controlPr>
        </control>
      </mc:Choice>
    </mc:AlternateContent>
    <mc:AlternateContent xmlns:mc="http://schemas.openxmlformats.org/markup-compatibility/2006">
      <mc:Choice Requires="x14">
        <control shapeId="1134" r:id="rId43" name="Drop Down 110">
          <controlPr defaultSize="0" autoLine="0" autoPict="0">
            <anchor moveWithCells="1">
              <from>
                <xdr:col>27</xdr:col>
                <xdr:colOff>0</xdr:colOff>
                <xdr:row>8</xdr:row>
                <xdr:rowOff>9525</xdr:rowOff>
              </from>
              <to>
                <xdr:col>28</xdr:col>
                <xdr:colOff>0</xdr:colOff>
                <xdr:row>8</xdr:row>
                <xdr:rowOff>209550</xdr:rowOff>
              </to>
            </anchor>
          </controlPr>
        </control>
      </mc:Choice>
    </mc:AlternateContent>
    <mc:AlternateContent xmlns:mc="http://schemas.openxmlformats.org/markup-compatibility/2006">
      <mc:Choice Requires="x14">
        <control shapeId="1135" r:id="rId44" name="Drop Down 111">
          <controlPr defaultSize="0" autoLine="0" autoPict="0">
            <anchor moveWithCells="1">
              <from>
                <xdr:col>27</xdr:col>
                <xdr:colOff>0</xdr:colOff>
                <xdr:row>7</xdr:row>
                <xdr:rowOff>9525</xdr:rowOff>
              </from>
              <to>
                <xdr:col>28</xdr:col>
                <xdr:colOff>0</xdr:colOff>
                <xdr:row>7</xdr:row>
                <xdr:rowOff>209550</xdr:rowOff>
              </to>
            </anchor>
          </controlPr>
        </control>
      </mc:Choice>
    </mc:AlternateContent>
    <mc:AlternateContent xmlns:mc="http://schemas.openxmlformats.org/markup-compatibility/2006">
      <mc:Choice Requires="x14">
        <control shapeId="1136" r:id="rId45" name="Drop Down 112">
          <controlPr defaultSize="0" autoLine="0" autoPict="0">
            <anchor moveWithCells="1">
              <from>
                <xdr:col>27</xdr:col>
                <xdr:colOff>0</xdr:colOff>
                <xdr:row>6</xdr:row>
                <xdr:rowOff>9525</xdr:rowOff>
              </from>
              <to>
                <xdr:col>28</xdr:col>
                <xdr:colOff>0</xdr:colOff>
                <xdr:row>6</xdr:row>
                <xdr:rowOff>209550</xdr:rowOff>
              </to>
            </anchor>
          </controlPr>
        </control>
      </mc:Choice>
    </mc:AlternateContent>
    <mc:AlternateContent xmlns:mc="http://schemas.openxmlformats.org/markup-compatibility/2006">
      <mc:Choice Requires="x14">
        <control shapeId="1137" r:id="rId46" name="Drop Down 113">
          <controlPr defaultSize="0" autoLine="0" autoPict="0">
            <anchor moveWithCells="1">
              <from>
                <xdr:col>27</xdr:col>
                <xdr:colOff>0</xdr:colOff>
                <xdr:row>5</xdr:row>
                <xdr:rowOff>9525</xdr:rowOff>
              </from>
              <to>
                <xdr:col>28</xdr:col>
                <xdr:colOff>0</xdr:colOff>
                <xdr:row>5</xdr:row>
                <xdr:rowOff>209550</xdr:rowOff>
              </to>
            </anchor>
          </controlPr>
        </control>
      </mc:Choice>
    </mc:AlternateContent>
    <mc:AlternateContent xmlns:mc="http://schemas.openxmlformats.org/markup-compatibility/2006">
      <mc:Choice Requires="x14">
        <control shapeId="1138" r:id="rId47" name="Drop Down 114">
          <controlPr defaultSize="0" autoLine="0" autoPict="0">
            <anchor moveWithCells="1">
              <from>
                <xdr:col>27</xdr:col>
                <xdr:colOff>0</xdr:colOff>
                <xdr:row>4</xdr:row>
                <xdr:rowOff>9525</xdr:rowOff>
              </from>
              <to>
                <xdr:col>28</xdr:col>
                <xdr:colOff>0</xdr:colOff>
                <xdr:row>4</xdr:row>
                <xdr:rowOff>209550</xdr:rowOff>
              </to>
            </anchor>
          </controlPr>
        </control>
      </mc:Choice>
    </mc:AlternateContent>
    <mc:AlternateContent xmlns:mc="http://schemas.openxmlformats.org/markup-compatibility/2006">
      <mc:Choice Requires="x14">
        <control shapeId="1139" r:id="rId48" name="Drop Down 115">
          <controlPr defaultSize="0" autoLine="0" autoPict="0">
            <anchor moveWithCells="1">
              <from>
                <xdr:col>27</xdr:col>
                <xdr:colOff>0</xdr:colOff>
                <xdr:row>3</xdr:row>
                <xdr:rowOff>9525</xdr:rowOff>
              </from>
              <to>
                <xdr:col>28</xdr:col>
                <xdr:colOff>0</xdr:colOff>
                <xdr:row>3</xdr:row>
                <xdr:rowOff>209550</xdr:rowOff>
              </to>
            </anchor>
          </controlPr>
        </control>
      </mc:Choice>
    </mc:AlternateContent>
    <mc:AlternateContent xmlns:mc="http://schemas.openxmlformats.org/markup-compatibility/2006">
      <mc:Choice Requires="x14">
        <control shapeId="1140" r:id="rId49" name="Drop Down 116">
          <controlPr defaultSize="0" autoLine="0" autoPict="0">
            <anchor moveWithCells="1">
              <from>
                <xdr:col>27</xdr:col>
                <xdr:colOff>0</xdr:colOff>
                <xdr:row>2</xdr:row>
                <xdr:rowOff>9525</xdr:rowOff>
              </from>
              <to>
                <xdr:col>28</xdr:col>
                <xdr:colOff>0</xdr:colOff>
                <xdr:row>2</xdr:row>
                <xdr:rowOff>209550</xdr:rowOff>
              </to>
            </anchor>
          </controlPr>
        </control>
      </mc:Choice>
    </mc:AlternateContent>
    <mc:AlternateContent xmlns:mc="http://schemas.openxmlformats.org/markup-compatibility/2006">
      <mc:Choice Requires="x14">
        <control shapeId="1141" r:id="rId50" name="Drop Down 117">
          <controlPr defaultSize="0" autoLine="0" autoPict="0">
            <anchor moveWithCells="1">
              <from>
                <xdr:col>28</xdr:col>
                <xdr:colOff>0</xdr:colOff>
                <xdr:row>15</xdr:row>
                <xdr:rowOff>9525</xdr:rowOff>
              </from>
              <to>
                <xdr:col>28</xdr:col>
                <xdr:colOff>1047750</xdr:colOff>
                <xdr:row>15</xdr:row>
                <xdr:rowOff>209550</xdr:rowOff>
              </to>
            </anchor>
          </controlPr>
        </control>
      </mc:Choice>
    </mc:AlternateContent>
    <mc:AlternateContent xmlns:mc="http://schemas.openxmlformats.org/markup-compatibility/2006">
      <mc:Choice Requires="x14">
        <control shapeId="1142" r:id="rId51" name="Drop Down 118">
          <controlPr defaultSize="0" autoLine="0" autoPict="0">
            <anchor moveWithCells="1">
              <from>
                <xdr:col>28</xdr:col>
                <xdr:colOff>0</xdr:colOff>
                <xdr:row>14</xdr:row>
                <xdr:rowOff>9525</xdr:rowOff>
              </from>
              <to>
                <xdr:col>28</xdr:col>
                <xdr:colOff>1047750</xdr:colOff>
                <xdr:row>14</xdr:row>
                <xdr:rowOff>209550</xdr:rowOff>
              </to>
            </anchor>
          </controlPr>
        </control>
      </mc:Choice>
    </mc:AlternateContent>
    <mc:AlternateContent xmlns:mc="http://schemas.openxmlformats.org/markup-compatibility/2006">
      <mc:Choice Requires="x14">
        <control shapeId="1143" r:id="rId52" name="Drop Down 119">
          <controlPr defaultSize="0" autoLine="0" autoPict="0">
            <anchor moveWithCells="1">
              <from>
                <xdr:col>28</xdr:col>
                <xdr:colOff>0</xdr:colOff>
                <xdr:row>13</xdr:row>
                <xdr:rowOff>9525</xdr:rowOff>
              </from>
              <to>
                <xdr:col>28</xdr:col>
                <xdr:colOff>1047750</xdr:colOff>
                <xdr:row>13</xdr:row>
                <xdr:rowOff>209550</xdr:rowOff>
              </to>
            </anchor>
          </controlPr>
        </control>
      </mc:Choice>
    </mc:AlternateContent>
    <mc:AlternateContent xmlns:mc="http://schemas.openxmlformats.org/markup-compatibility/2006">
      <mc:Choice Requires="x14">
        <control shapeId="1144" r:id="rId53" name="Drop Down 120">
          <controlPr defaultSize="0" autoLine="0" autoPict="0">
            <anchor moveWithCells="1">
              <from>
                <xdr:col>28</xdr:col>
                <xdr:colOff>0</xdr:colOff>
                <xdr:row>12</xdr:row>
                <xdr:rowOff>9525</xdr:rowOff>
              </from>
              <to>
                <xdr:col>28</xdr:col>
                <xdr:colOff>1047750</xdr:colOff>
                <xdr:row>12</xdr:row>
                <xdr:rowOff>209550</xdr:rowOff>
              </to>
            </anchor>
          </controlPr>
        </control>
      </mc:Choice>
    </mc:AlternateContent>
    <mc:AlternateContent xmlns:mc="http://schemas.openxmlformats.org/markup-compatibility/2006">
      <mc:Choice Requires="x14">
        <control shapeId="1145" r:id="rId54" name="Drop Down 121">
          <controlPr defaultSize="0" autoLine="0" autoPict="0">
            <anchor moveWithCells="1">
              <from>
                <xdr:col>28</xdr:col>
                <xdr:colOff>0</xdr:colOff>
                <xdr:row>11</xdr:row>
                <xdr:rowOff>9525</xdr:rowOff>
              </from>
              <to>
                <xdr:col>28</xdr:col>
                <xdr:colOff>1047750</xdr:colOff>
                <xdr:row>11</xdr:row>
                <xdr:rowOff>209550</xdr:rowOff>
              </to>
            </anchor>
          </controlPr>
        </control>
      </mc:Choice>
    </mc:AlternateContent>
    <mc:AlternateContent xmlns:mc="http://schemas.openxmlformats.org/markup-compatibility/2006">
      <mc:Choice Requires="x14">
        <control shapeId="1146" r:id="rId55" name="Drop Down 122">
          <controlPr defaultSize="0" autoLine="0" autoPict="0">
            <anchor moveWithCells="1">
              <from>
                <xdr:col>28</xdr:col>
                <xdr:colOff>0</xdr:colOff>
                <xdr:row>10</xdr:row>
                <xdr:rowOff>9525</xdr:rowOff>
              </from>
              <to>
                <xdr:col>28</xdr:col>
                <xdr:colOff>1047750</xdr:colOff>
                <xdr:row>10</xdr:row>
                <xdr:rowOff>209550</xdr:rowOff>
              </to>
            </anchor>
          </controlPr>
        </control>
      </mc:Choice>
    </mc:AlternateContent>
    <mc:AlternateContent xmlns:mc="http://schemas.openxmlformats.org/markup-compatibility/2006">
      <mc:Choice Requires="x14">
        <control shapeId="1147" r:id="rId56" name="Drop Down 123">
          <controlPr defaultSize="0" autoLine="0" autoPict="0">
            <anchor moveWithCells="1">
              <from>
                <xdr:col>28</xdr:col>
                <xdr:colOff>0</xdr:colOff>
                <xdr:row>9</xdr:row>
                <xdr:rowOff>9525</xdr:rowOff>
              </from>
              <to>
                <xdr:col>28</xdr:col>
                <xdr:colOff>1047750</xdr:colOff>
                <xdr:row>9</xdr:row>
                <xdr:rowOff>209550</xdr:rowOff>
              </to>
            </anchor>
          </controlPr>
        </control>
      </mc:Choice>
    </mc:AlternateContent>
    <mc:AlternateContent xmlns:mc="http://schemas.openxmlformats.org/markup-compatibility/2006">
      <mc:Choice Requires="x14">
        <control shapeId="1148" r:id="rId57" name="Drop Down 124">
          <controlPr defaultSize="0" autoLine="0" autoPict="0">
            <anchor moveWithCells="1">
              <from>
                <xdr:col>28</xdr:col>
                <xdr:colOff>0</xdr:colOff>
                <xdr:row>8</xdr:row>
                <xdr:rowOff>9525</xdr:rowOff>
              </from>
              <to>
                <xdr:col>28</xdr:col>
                <xdr:colOff>1047750</xdr:colOff>
                <xdr:row>8</xdr:row>
                <xdr:rowOff>209550</xdr:rowOff>
              </to>
            </anchor>
          </controlPr>
        </control>
      </mc:Choice>
    </mc:AlternateContent>
    <mc:AlternateContent xmlns:mc="http://schemas.openxmlformats.org/markup-compatibility/2006">
      <mc:Choice Requires="x14">
        <control shapeId="1149" r:id="rId58" name="Drop Down 125">
          <controlPr defaultSize="0" autoLine="0" autoPict="0">
            <anchor moveWithCells="1">
              <from>
                <xdr:col>28</xdr:col>
                <xdr:colOff>0</xdr:colOff>
                <xdr:row>7</xdr:row>
                <xdr:rowOff>9525</xdr:rowOff>
              </from>
              <to>
                <xdr:col>28</xdr:col>
                <xdr:colOff>1047750</xdr:colOff>
                <xdr:row>7</xdr:row>
                <xdr:rowOff>209550</xdr:rowOff>
              </to>
            </anchor>
          </controlPr>
        </control>
      </mc:Choice>
    </mc:AlternateContent>
    <mc:AlternateContent xmlns:mc="http://schemas.openxmlformats.org/markup-compatibility/2006">
      <mc:Choice Requires="x14">
        <control shapeId="1150" r:id="rId59" name="Drop Down 126">
          <controlPr defaultSize="0" autoLine="0" autoPict="0">
            <anchor moveWithCells="1">
              <from>
                <xdr:col>28</xdr:col>
                <xdr:colOff>0</xdr:colOff>
                <xdr:row>6</xdr:row>
                <xdr:rowOff>9525</xdr:rowOff>
              </from>
              <to>
                <xdr:col>28</xdr:col>
                <xdr:colOff>1047750</xdr:colOff>
                <xdr:row>6</xdr:row>
                <xdr:rowOff>209550</xdr:rowOff>
              </to>
            </anchor>
          </controlPr>
        </control>
      </mc:Choice>
    </mc:AlternateContent>
    <mc:AlternateContent xmlns:mc="http://schemas.openxmlformats.org/markup-compatibility/2006">
      <mc:Choice Requires="x14">
        <control shapeId="1151" r:id="rId60" name="Drop Down 127">
          <controlPr defaultSize="0" autoLine="0" autoPict="0">
            <anchor moveWithCells="1">
              <from>
                <xdr:col>28</xdr:col>
                <xdr:colOff>0</xdr:colOff>
                <xdr:row>5</xdr:row>
                <xdr:rowOff>9525</xdr:rowOff>
              </from>
              <to>
                <xdr:col>28</xdr:col>
                <xdr:colOff>1047750</xdr:colOff>
                <xdr:row>5</xdr:row>
                <xdr:rowOff>209550</xdr:rowOff>
              </to>
            </anchor>
          </controlPr>
        </control>
      </mc:Choice>
    </mc:AlternateContent>
    <mc:AlternateContent xmlns:mc="http://schemas.openxmlformats.org/markup-compatibility/2006">
      <mc:Choice Requires="x14">
        <control shapeId="1152" r:id="rId61" name="Drop Down 128">
          <controlPr defaultSize="0" autoLine="0" autoPict="0">
            <anchor moveWithCells="1">
              <from>
                <xdr:col>28</xdr:col>
                <xdr:colOff>0</xdr:colOff>
                <xdr:row>4</xdr:row>
                <xdr:rowOff>9525</xdr:rowOff>
              </from>
              <to>
                <xdr:col>28</xdr:col>
                <xdr:colOff>1047750</xdr:colOff>
                <xdr:row>4</xdr:row>
                <xdr:rowOff>209550</xdr:rowOff>
              </to>
            </anchor>
          </controlPr>
        </control>
      </mc:Choice>
    </mc:AlternateContent>
    <mc:AlternateContent xmlns:mc="http://schemas.openxmlformats.org/markup-compatibility/2006">
      <mc:Choice Requires="x14">
        <control shapeId="1153" r:id="rId62" name="Drop Down 129">
          <controlPr defaultSize="0" autoLine="0" autoPict="0">
            <anchor moveWithCells="1">
              <from>
                <xdr:col>28</xdr:col>
                <xdr:colOff>0</xdr:colOff>
                <xdr:row>3</xdr:row>
                <xdr:rowOff>9525</xdr:rowOff>
              </from>
              <to>
                <xdr:col>28</xdr:col>
                <xdr:colOff>1047750</xdr:colOff>
                <xdr:row>3</xdr:row>
                <xdr:rowOff>209550</xdr:rowOff>
              </to>
            </anchor>
          </controlPr>
        </control>
      </mc:Choice>
    </mc:AlternateContent>
    <mc:AlternateContent xmlns:mc="http://schemas.openxmlformats.org/markup-compatibility/2006">
      <mc:Choice Requires="x14">
        <control shapeId="1154" r:id="rId63" name="Drop Down 130">
          <controlPr defaultSize="0" autoLine="0" autoPict="0">
            <anchor moveWithCells="1">
              <from>
                <xdr:col>28</xdr:col>
                <xdr:colOff>0</xdr:colOff>
                <xdr:row>2</xdr:row>
                <xdr:rowOff>9525</xdr:rowOff>
              </from>
              <to>
                <xdr:col>28</xdr:col>
                <xdr:colOff>1047750</xdr:colOff>
                <xdr:row>2</xdr:row>
                <xdr:rowOff>209550</xdr:rowOff>
              </to>
            </anchor>
          </controlPr>
        </control>
      </mc:Choice>
    </mc:AlternateContent>
    <mc:AlternateContent xmlns:mc="http://schemas.openxmlformats.org/markup-compatibility/2006">
      <mc:Choice Requires="x14">
        <control shapeId="1155" r:id="rId64" name="Drop Down 131">
          <controlPr defaultSize="0" autoLine="0" autoPict="0">
            <anchor moveWithCells="1">
              <from>
                <xdr:col>28</xdr:col>
                <xdr:colOff>1047750</xdr:colOff>
                <xdr:row>15</xdr:row>
                <xdr:rowOff>9525</xdr:rowOff>
              </from>
              <to>
                <xdr:col>29</xdr:col>
                <xdr:colOff>1038225</xdr:colOff>
                <xdr:row>15</xdr:row>
                <xdr:rowOff>209550</xdr:rowOff>
              </to>
            </anchor>
          </controlPr>
        </control>
      </mc:Choice>
    </mc:AlternateContent>
    <mc:AlternateContent xmlns:mc="http://schemas.openxmlformats.org/markup-compatibility/2006">
      <mc:Choice Requires="x14">
        <control shapeId="1156" r:id="rId65" name="Drop Down 132">
          <controlPr defaultSize="0" autoLine="0" autoPict="0">
            <anchor moveWithCells="1">
              <from>
                <xdr:col>28</xdr:col>
                <xdr:colOff>1047750</xdr:colOff>
                <xdr:row>14</xdr:row>
                <xdr:rowOff>9525</xdr:rowOff>
              </from>
              <to>
                <xdr:col>30</xdr:col>
                <xdr:colOff>0</xdr:colOff>
                <xdr:row>14</xdr:row>
                <xdr:rowOff>209550</xdr:rowOff>
              </to>
            </anchor>
          </controlPr>
        </control>
      </mc:Choice>
    </mc:AlternateContent>
    <mc:AlternateContent xmlns:mc="http://schemas.openxmlformats.org/markup-compatibility/2006">
      <mc:Choice Requires="x14">
        <control shapeId="1157" r:id="rId66" name="Drop Down 133">
          <controlPr defaultSize="0" autoLine="0" autoPict="0">
            <anchor moveWithCells="1">
              <from>
                <xdr:col>28</xdr:col>
                <xdr:colOff>1047750</xdr:colOff>
                <xdr:row>13</xdr:row>
                <xdr:rowOff>9525</xdr:rowOff>
              </from>
              <to>
                <xdr:col>30</xdr:col>
                <xdr:colOff>0</xdr:colOff>
                <xdr:row>13</xdr:row>
                <xdr:rowOff>209550</xdr:rowOff>
              </to>
            </anchor>
          </controlPr>
        </control>
      </mc:Choice>
    </mc:AlternateContent>
    <mc:AlternateContent xmlns:mc="http://schemas.openxmlformats.org/markup-compatibility/2006">
      <mc:Choice Requires="x14">
        <control shapeId="1158" r:id="rId67" name="Drop Down 134">
          <controlPr defaultSize="0" autoLine="0" autoPict="0">
            <anchor moveWithCells="1">
              <from>
                <xdr:col>28</xdr:col>
                <xdr:colOff>1047750</xdr:colOff>
                <xdr:row>12</xdr:row>
                <xdr:rowOff>9525</xdr:rowOff>
              </from>
              <to>
                <xdr:col>30</xdr:col>
                <xdr:colOff>0</xdr:colOff>
                <xdr:row>12</xdr:row>
                <xdr:rowOff>209550</xdr:rowOff>
              </to>
            </anchor>
          </controlPr>
        </control>
      </mc:Choice>
    </mc:AlternateContent>
    <mc:AlternateContent xmlns:mc="http://schemas.openxmlformats.org/markup-compatibility/2006">
      <mc:Choice Requires="x14">
        <control shapeId="1159" r:id="rId68" name="Drop Down 135">
          <controlPr defaultSize="0" autoLine="0" autoPict="0">
            <anchor moveWithCells="1">
              <from>
                <xdr:col>28</xdr:col>
                <xdr:colOff>1047750</xdr:colOff>
                <xdr:row>11</xdr:row>
                <xdr:rowOff>9525</xdr:rowOff>
              </from>
              <to>
                <xdr:col>30</xdr:col>
                <xdr:colOff>0</xdr:colOff>
                <xdr:row>11</xdr:row>
                <xdr:rowOff>209550</xdr:rowOff>
              </to>
            </anchor>
          </controlPr>
        </control>
      </mc:Choice>
    </mc:AlternateContent>
    <mc:AlternateContent xmlns:mc="http://schemas.openxmlformats.org/markup-compatibility/2006">
      <mc:Choice Requires="x14">
        <control shapeId="1160" r:id="rId69" name="Drop Down 136">
          <controlPr defaultSize="0" autoLine="0" autoPict="0">
            <anchor moveWithCells="1">
              <from>
                <xdr:col>28</xdr:col>
                <xdr:colOff>1047750</xdr:colOff>
                <xdr:row>10</xdr:row>
                <xdr:rowOff>9525</xdr:rowOff>
              </from>
              <to>
                <xdr:col>30</xdr:col>
                <xdr:colOff>0</xdr:colOff>
                <xdr:row>10</xdr:row>
                <xdr:rowOff>209550</xdr:rowOff>
              </to>
            </anchor>
          </controlPr>
        </control>
      </mc:Choice>
    </mc:AlternateContent>
    <mc:AlternateContent xmlns:mc="http://schemas.openxmlformats.org/markup-compatibility/2006">
      <mc:Choice Requires="x14">
        <control shapeId="1161" r:id="rId70" name="Drop Down 137">
          <controlPr defaultSize="0" autoLine="0" autoPict="0">
            <anchor moveWithCells="1">
              <from>
                <xdr:col>28</xdr:col>
                <xdr:colOff>1047750</xdr:colOff>
                <xdr:row>9</xdr:row>
                <xdr:rowOff>9525</xdr:rowOff>
              </from>
              <to>
                <xdr:col>30</xdr:col>
                <xdr:colOff>0</xdr:colOff>
                <xdr:row>9</xdr:row>
                <xdr:rowOff>209550</xdr:rowOff>
              </to>
            </anchor>
          </controlPr>
        </control>
      </mc:Choice>
    </mc:AlternateContent>
    <mc:AlternateContent xmlns:mc="http://schemas.openxmlformats.org/markup-compatibility/2006">
      <mc:Choice Requires="x14">
        <control shapeId="1162" r:id="rId71" name="Drop Down 138">
          <controlPr defaultSize="0" autoLine="0" autoPict="0">
            <anchor moveWithCells="1">
              <from>
                <xdr:col>28</xdr:col>
                <xdr:colOff>1047750</xdr:colOff>
                <xdr:row>8</xdr:row>
                <xdr:rowOff>9525</xdr:rowOff>
              </from>
              <to>
                <xdr:col>30</xdr:col>
                <xdr:colOff>0</xdr:colOff>
                <xdr:row>8</xdr:row>
                <xdr:rowOff>209550</xdr:rowOff>
              </to>
            </anchor>
          </controlPr>
        </control>
      </mc:Choice>
    </mc:AlternateContent>
    <mc:AlternateContent xmlns:mc="http://schemas.openxmlformats.org/markup-compatibility/2006">
      <mc:Choice Requires="x14">
        <control shapeId="1163" r:id="rId72" name="Drop Down 139">
          <controlPr defaultSize="0" autoLine="0" autoPict="0">
            <anchor moveWithCells="1">
              <from>
                <xdr:col>28</xdr:col>
                <xdr:colOff>1047750</xdr:colOff>
                <xdr:row>7</xdr:row>
                <xdr:rowOff>9525</xdr:rowOff>
              </from>
              <to>
                <xdr:col>30</xdr:col>
                <xdr:colOff>0</xdr:colOff>
                <xdr:row>7</xdr:row>
                <xdr:rowOff>209550</xdr:rowOff>
              </to>
            </anchor>
          </controlPr>
        </control>
      </mc:Choice>
    </mc:AlternateContent>
    <mc:AlternateContent xmlns:mc="http://schemas.openxmlformats.org/markup-compatibility/2006">
      <mc:Choice Requires="x14">
        <control shapeId="1164" r:id="rId73" name="Drop Down 140">
          <controlPr defaultSize="0" autoLine="0" autoPict="0">
            <anchor moveWithCells="1">
              <from>
                <xdr:col>28</xdr:col>
                <xdr:colOff>1047750</xdr:colOff>
                <xdr:row>6</xdr:row>
                <xdr:rowOff>9525</xdr:rowOff>
              </from>
              <to>
                <xdr:col>30</xdr:col>
                <xdr:colOff>0</xdr:colOff>
                <xdr:row>6</xdr:row>
                <xdr:rowOff>209550</xdr:rowOff>
              </to>
            </anchor>
          </controlPr>
        </control>
      </mc:Choice>
    </mc:AlternateContent>
    <mc:AlternateContent xmlns:mc="http://schemas.openxmlformats.org/markup-compatibility/2006">
      <mc:Choice Requires="x14">
        <control shapeId="1165" r:id="rId74" name="Drop Down 141">
          <controlPr defaultSize="0" autoLine="0" autoPict="0">
            <anchor moveWithCells="1">
              <from>
                <xdr:col>28</xdr:col>
                <xdr:colOff>1047750</xdr:colOff>
                <xdr:row>5</xdr:row>
                <xdr:rowOff>9525</xdr:rowOff>
              </from>
              <to>
                <xdr:col>30</xdr:col>
                <xdr:colOff>0</xdr:colOff>
                <xdr:row>5</xdr:row>
                <xdr:rowOff>209550</xdr:rowOff>
              </to>
            </anchor>
          </controlPr>
        </control>
      </mc:Choice>
    </mc:AlternateContent>
    <mc:AlternateContent xmlns:mc="http://schemas.openxmlformats.org/markup-compatibility/2006">
      <mc:Choice Requires="x14">
        <control shapeId="1166" r:id="rId75" name="Drop Down 142">
          <controlPr defaultSize="0" autoLine="0" autoPict="0">
            <anchor moveWithCells="1">
              <from>
                <xdr:col>28</xdr:col>
                <xdr:colOff>1047750</xdr:colOff>
                <xdr:row>4</xdr:row>
                <xdr:rowOff>9525</xdr:rowOff>
              </from>
              <to>
                <xdr:col>30</xdr:col>
                <xdr:colOff>0</xdr:colOff>
                <xdr:row>4</xdr:row>
                <xdr:rowOff>209550</xdr:rowOff>
              </to>
            </anchor>
          </controlPr>
        </control>
      </mc:Choice>
    </mc:AlternateContent>
    <mc:AlternateContent xmlns:mc="http://schemas.openxmlformats.org/markup-compatibility/2006">
      <mc:Choice Requires="x14">
        <control shapeId="1167" r:id="rId76" name="Drop Down 143">
          <controlPr defaultSize="0" autoLine="0" autoPict="0">
            <anchor moveWithCells="1">
              <from>
                <xdr:col>28</xdr:col>
                <xdr:colOff>1047750</xdr:colOff>
                <xdr:row>3</xdr:row>
                <xdr:rowOff>9525</xdr:rowOff>
              </from>
              <to>
                <xdr:col>30</xdr:col>
                <xdr:colOff>0</xdr:colOff>
                <xdr:row>3</xdr:row>
                <xdr:rowOff>209550</xdr:rowOff>
              </to>
            </anchor>
          </controlPr>
        </control>
      </mc:Choice>
    </mc:AlternateContent>
    <mc:AlternateContent xmlns:mc="http://schemas.openxmlformats.org/markup-compatibility/2006">
      <mc:Choice Requires="x14">
        <control shapeId="1168" r:id="rId77" name="Drop Down 144">
          <controlPr defaultSize="0" autoLine="0" autoPict="0">
            <anchor moveWithCells="1">
              <from>
                <xdr:col>28</xdr:col>
                <xdr:colOff>1047750</xdr:colOff>
                <xdr:row>2</xdr:row>
                <xdr:rowOff>9525</xdr:rowOff>
              </from>
              <to>
                <xdr:col>30</xdr:col>
                <xdr:colOff>0</xdr:colOff>
                <xdr:row>2</xdr:row>
                <xdr:rowOff>209550</xdr:rowOff>
              </to>
            </anchor>
          </controlPr>
        </control>
      </mc:Choice>
    </mc:AlternateContent>
    <mc:AlternateContent xmlns:mc="http://schemas.openxmlformats.org/markup-compatibility/2006">
      <mc:Choice Requires="x14">
        <control shapeId="1169" r:id="rId78" name="Drop Down 145">
          <controlPr defaultSize="0" autoLine="0" autoPict="0">
            <anchor moveWithCells="1">
              <from>
                <xdr:col>30</xdr:col>
                <xdr:colOff>0</xdr:colOff>
                <xdr:row>15</xdr:row>
                <xdr:rowOff>9525</xdr:rowOff>
              </from>
              <to>
                <xdr:col>31</xdr:col>
                <xdr:colOff>0</xdr:colOff>
                <xdr:row>15</xdr:row>
                <xdr:rowOff>209550</xdr:rowOff>
              </to>
            </anchor>
          </controlPr>
        </control>
      </mc:Choice>
    </mc:AlternateContent>
    <mc:AlternateContent xmlns:mc="http://schemas.openxmlformats.org/markup-compatibility/2006">
      <mc:Choice Requires="x14">
        <control shapeId="1170" r:id="rId79" name="Drop Down 146">
          <controlPr defaultSize="0" autoLine="0" autoPict="0">
            <anchor moveWithCells="1">
              <from>
                <xdr:col>30</xdr:col>
                <xdr:colOff>0</xdr:colOff>
                <xdr:row>14</xdr:row>
                <xdr:rowOff>9525</xdr:rowOff>
              </from>
              <to>
                <xdr:col>31</xdr:col>
                <xdr:colOff>0</xdr:colOff>
                <xdr:row>14</xdr:row>
                <xdr:rowOff>209550</xdr:rowOff>
              </to>
            </anchor>
          </controlPr>
        </control>
      </mc:Choice>
    </mc:AlternateContent>
    <mc:AlternateContent xmlns:mc="http://schemas.openxmlformats.org/markup-compatibility/2006">
      <mc:Choice Requires="x14">
        <control shapeId="1171" r:id="rId80" name="Drop Down 147">
          <controlPr defaultSize="0" autoLine="0" autoPict="0">
            <anchor moveWithCells="1">
              <from>
                <xdr:col>30</xdr:col>
                <xdr:colOff>0</xdr:colOff>
                <xdr:row>13</xdr:row>
                <xdr:rowOff>9525</xdr:rowOff>
              </from>
              <to>
                <xdr:col>31</xdr:col>
                <xdr:colOff>0</xdr:colOff>
                <xdr:row>13</xdr:row>
                <xdr:rowOff>209550</xdr:rowOff>
              </to>
            </anchor>
          </controlPr>
        </control>
      </mc:Choice>
    </mc:AlternateContent>
    <mc:AlternateContent xmlns:mc="http://schemas.openxmlformats.org/markup-compatibility/2006">
      <mc:Choice Requires="x14">
        <control shapeId="1172" r:id="rId81" name="Drop Down 148">
          <controlPr defaultSize="0" autoLine="0" autoPict="0">
            <anchor moveWithCells="1">
              <from>
                <xdr:col>30</xdr:col>
                <xdr:colOff>0</xdr:colOff>
                <xdr:row>12</xdr:row>
                <xdr:rowOff>9525</xdr:rowOff>
              </from>
              <to>
                <xdr:col>31</xdr:col>
                <xdr:colOff>0</xdr:colOff>
                <xdr:row>12</xdr:row>
                <xdr:rowOff>209550</xdr:rowOff>
              </to>
            </anchor>
          </controlPr>
        </control>
      </mc:Choice>
    </mc:AlternateContent>
    <mc:AlternateContent xmlns:mc="http://schemas.openxmlformats.org/markup-compatibility/2006">
      <mc:Choice Requires="x14">
        <control shapeId="1173" r:id="rId82" name="Drop Down 149">
          <controlPr defaultSize="0" autoLine="0" autoPict="0">
            <anchor moveWithCells="1">
              <from>
                <xdr:col>30</xdr:col>
                <xdr:colOff>0</xdr:colOff>
                <xdr:row>11</xdr:row>
                <xdr:rowOff>9525</xdr:rowOff>
              </from>
              <to>
                <xdr:col>31</xdr:col>
                <xdr:colOff>0</xdr:colOff>
                <xdr:row>11</xdr:row>
                <xdr:rowOff>209550</xdr:rowOff>
              </to>
            </anchor>
          </controlPr>
        </control>
      </mc:Choice>
    </mc:AlternateContent>
    <mc:AlternateContent xmlns:mc="http://schemas.openxmlformats.org/markup-compatibility/2006">
      <mc:Choice Requires="x14">
        <control shapeId="1174" r:id="rId83" name="Drop Down 150">
          <controlPr defaultSize="0" autoLine="0" autoPict="0">
            <anchor moveWithCells="1">
              <from>
                <xdr:col>30</xdr:col>
                <xdr:colOff>0</xdr:colOff>
                <xdr:row>10</xdr:row>
                <xdr:rowOff>9525</xdr:rowOff>
              </from>
              <to>
                <xdr:col>31</xdr:col>
                <xdr:colOff>0</xdr:colOff>
                <xdr:row>10</xdr:row>
                <xdr:rowOff>209550</xdr:rowOff>
              </to>
            </anchor>
          </controlPr>
        </control>
      </mc:Choice>
    </mc:AlternateContent>
    <mc:AlternateContent xmlns:mc="http://schemas.openxmlformats.org/markup-compatibility/2006">
      <mc:Choice Requires="x14">
        <control shapeId="1175" r:id="rId84" name="Drop Down 151">
          <controlPr defaultSize="0" autoLine="0" autoPict="0">
            <anchor moveWithCells="1">
              <from>
                <xdr:col>30</xdr:col>
                <xdr:colOff>0</xdr:colOff>
                <xdr:row>9</xdr:row>
                <xdr:rowOff>9525</xdr:rowOff>
              </from>
              <to>
                <xdr:col>31</xdr:col>
                <xdr:colOff>0</xdr:colOff>
                <xdr:row>9</xdr:row>
                <xdr:rowOff>209550</xdr:rowOff>
              </to>
            </anchor>
          </controlPr>
        </control>
      </mc:Choice>
    </mc:AlternateContent>
    <mc:AlternateContent xmlns:mc="http://schemas.openxmlformats.org/markup-compatibility/2006">
      <mc:Choice Requires="x14">
        <control shapeId="1176" r:id="rId85" name="Drop Down 152">
          <controlPr defaultSize="0" autoLine="0" autoPict="0">
            <anchor moveWithCells="1">
              <from>
                <xdr:col>30</xdr:col>
                <xdr:colOff>0</xdr:colOff>
                <xdr:row>8</xdr:row>
                <xdr:rowOff>9525</xdr:rowOff>
              </from>
              <to>
                <xdr:col>31</xdr:col>
                <xdr:colOff>0</xdr:colOff>
                <xdr:row>8</xdr:row>
                <xdr:rowOff>209550</xdr:rowOff>
              </to>
            </anchor>
          </controlPr>
        </control>
      </mc:Choice>
    </mc:AlternateContent>
    <mc:AlternateContent xmlns:mc="http://schemas.openxmlformats.org/markup-compatibility/2006">
      <mc:Choice Requires="x14">
        <control shapeId="1177" r:id="rId86" name="Drop Down 153">
          <controlPr defaultSize="0" autoLine="0" autoPict="0">
            <anchor moveWithCells="1">
              <from>
                <xdr:col>30</xdr:col>
                <xdr:colOff>0</xdr:colOff>
                <xdr:row>7</xdr:row>
                <xdr:rowOff>9525</xdr:rowOff>
              </from>
              <to>
                <xdr:col>31</xdr:col>
                <xdr:colOff>0</xdr:colOff>
                <xdr:row>7</xdr:row>
                <xdr:rowOff>209550</xdr:rowOff>
              </to>
            </anchor>
          </controlPr>
        </control>
      </mc:Choice>
    </mc:AlternateContent>
    <mc:AlternateContent xmlns:mc="http://schemas.openxmlformats.org/markup-compatibility/2006">
      <mc:Choice Requires="x14">
        <control shapeId="1178" r:id="rId87" name="Drop Down 154">
          <controlPr defaultSize="0" autoLine="0" autoPict="0">
            <anchor moveWithCells="1">
              <from>
                <xdr:col>30</xdr:col>
                <xdr:colOff>0</xdr:colOff>
                <xdr:row>6</xdr:row>
                <xdr:rowOff>9525</xdr:rowOff>
              </from>
              <to>
                <xdr:col>31</xdr:col>
                <xdr:colOff>0</xdr:colOff>
                <xdr:row>6</xdr:row>
                <xdr:rowOff>209550</xdr:rowOff>
              </to>
            </anchor>
          </controlPr>
        </control>
      </mc:Choice>
    </mc:AlternateContent>
    <mc:AlternateContent xmlns:mc="http://schemas.openxmlformats.org/markup-compatibility/2006">
      <mc:Choice Requires="x14">
        <control shapeId="1179" r:id="rId88" name="Drop Down 155">
          <controlPr defaultSize="0" autoLine="0" autoPict="0">
            <anchor moveWithCells="1">
              <from>
                <xdr:col>30</xdr:col>
                <xdr:colOff>0</xdr:colOff>
                <xdr:row>5</xdr:row>
                <xdr:rowOff>9525</xdr:rowOff>
              </from>
              <to>
                <xdr:col>31</xdr:col>
                <xdr:colOff>0</xdr:colOff>
                <xdr:row>5</xdr:row>
                <xdr:rowOff>209550</xdr:rowOff>
              </to>
            </anchor>
          </controlPr>
        </control>
      </mc:Choice>
    </mc:AlternateContent>
    <mc:AlternateContent xmlns:mc="http://schemas.openxmlformats.org/markup-compatibility/2006">
      <mc:Choice Requires="x14">
        <control shapeId="1180" r:id="rId89" name="Drop Down 156">
          <controlPr defaultSize="0" autoLine="0" autoPict="0">
            <anchor moveWithCells="1">
              <from>
                <xdr:col>30</xdr:col>
                <xdr:colOff>0</xdr:colOff>
                <xdr:row>4</xdr:row>
                <xdr:rowOff>9525</xdr:rowOff>
              </from>
              <to>
                <xdr:col>31</xdr:col>
                <xdr:colOff>0</xdr:colOff>
                <xdr:row>4</xdr:row>
                <xdr:rowOff>209550</xdr:rowOff>
              </to>
            </anchor>
          </controlPr>
        </control>
      </mc:Choice>
    </mc:AlternateContent>
    <mc:AlternateContent xmlns:mc="http://schemas.openxmlformats.org/markup-compatibility/2006">
      <mc:Choice Requires="x14">
        <control shapeId="1181" r:id="rId90" name="Drop Down 157">
          <controlPr defaultSize="0" autoLine="0" autoPict="0">
            <anchor moveWithCells="1">
              <from>
                <xdr:col>30</xdr:col>
                <xdr:colOff>0</xdr:colOff>
                <xdr:row>3</xdr:row>
                <xdr:rowOff>9525</xdr:rowOff>
              </from>
              <to>
                <xdr:col>31</xdr:col>
                <xdr:colOff>0</xdr:colOff>
                <xdr:row>3</xdr:row>
                <xdr:rowOff>209550</xdr:rowOff>
              </to>
            </anchor>
          </controlPr>
        </control>
      </mc:Choice>
    </mc:AlternateContent>
    <mc:AlternateContent xmlns:mc="http://schemas.openxmlformats.org/markup-compatibility/2006">
      <mc:Choice Requires="x14">
        <control shapeId="1182" r:id="rId91" name="Drop Down 158">
          <controlPr defaultSize="0" autoLine="0" autoPict="0">
            <anchor moveWithCells="1">
              <from>
                <xdr:col>30</xdr:col>
                <xdr:colOff>0</xdr:colOff>
                <xdr:row>2</xdr:row>
                <xdr:rowOff>9525</xdr:rowOff>
              </from>
              <to>
                <xdr:col>31</xdr:col>
                <xdr:colOff>0</xdr:colOff>
                <xdr:row>2</xdr:row>
                <xdr:rowOff>209550</xdr:rowOff>
              </to>
            </anchor>
          </controlPr>
        </control>
      </mc:Choice>
    </mc:AlternateContent>
    <mc:AlternateContent xmlns:mc="http://schemas.openxmlformats.org/markup-compatibility/2006">
      <mc:Choice Requires="x14">
        <control shapeId="1183" r:id="rId92" name="Drop Down 159">
          <controlPr defaultSize="0" autoLine="0" autoPict="0">
            <anchor moveWithCells="1">
              <from>
                <xdr:col>31</xdr:col>
                <xdr:colOff>0</xdr:colOff>
                <xdr:row>15</xdr:row>
                <xdr:rowOff>9525</xdr:rowOff>
              </from>
              <to>
                <xdr:col>32</xdr:col>
                <xdr:colOff>0</xdr:colOff>
                <xdr:row>15</xdr:row>
                <xdr:rowOff>209550</xdr:rowOff>
              </to>
            </anchor>
          </controlPr>
        </control>
      </mc:Choice>
    </mc:AlternateContent>
    <mc:AlternateContent xmlns:mc="http://schemas.openxmlformats.org/markup-compatibility/2006">
      <mc:Choice Requires="x14">
        <control shapeId="1184" r:id="rId93" name="Drop Down 160">
          <controlPr defaultSize="0" autoLine="0" autoPict="0">
            <anchor moveWithCells="1">
              <from>
                <xdr:col>31</xdr:col>
                <xdr:colOff>0</xdr:colOff>
                <xdr:row>14</xdr:row>
                <xdr:rowOff>9525</xdr:rowOff>
              </from>
              <to>
                <xdr:col>32</xdr:col>
                <xdr:colOff>0</xdr:colOff>
                <xdr:row>14</xdr:row>
                <xdr:rowOff>209550</xdr:rowOff>
              </to>
            </anchor>
          </controlPr>
        </control>
      </mc:Choice>
    </mc:AlternateContent>
    <mc:AlternateContent xmlns:mc="http://schemas.openxmlformats.org/markup-compatibility/2006">
      <mc:Choice Requires="x14">
        <control shapeId="1185" r:id="rId94" name="Drop Down 161">
          <controlPr defaultSize="0" autoLine="0" autoPict="0">
            <anchor moveWithCells="1">
              <from>
                <xdr:col>31</xdr:col>
                <xdr:colOff>0</xdr:colOff>
                <xdr:row>13</xdr:row>
                <xdr:rowOff>9525</xdr:rowOff>
              </from>
              <to>
                <xdr:col>32</xdr:col>
                <xdr:colOff>0</xdr:colOff>
                <xdr:row>13</xdr:row>
                <xdr:rowOff>209550</xdr:rowOff>
              </to>
            </anchor>
          </controlPr>
        </control>
      </mc:Choice>
    </mc:AlternateContent>
    <mc:AlternateContent xmlns:mc="http://schemas.openxmlformats.org/markup-compatibility/2006">
      <mc:Choice Requires="x14">
        <control shapeId="1186" r:id="rId95" name="Drop Down 162">
          <controlPr defaultSize="0" autoLine="0" autoPict="0">
            <anchor moveWithCells="1">
              <from>
                <xdr:col>31</xdr:col>
                <xdr:colOff>0</xdr:colOff>
                <xdr:row>12</xdr:row>
                <xdr:rowOff>9525</xdr:rowOff>
              </from>
              <to>
                <xdr:col>32</xdr:col>
                <xdr:colOff>0</xdr:colOff>
                <xdr:row>12</xdr:row>
                <xdr:rowOff>209550</xdr:rowOff>
              </to>
            </anchor>
          </controlPr>
        </control>
      </mc:Choice>
    </mc:AlternateContent>
    <mc:AlternateContent xmlns:mc="http://schemas.openxmlformats.org/markup-compatibility/2006">
      <mc:Choice Requires="x14">
        <control shapeId="1187" r:id="rId96" name="Drop Down 163">
          <controlPr defaultSize="0" autoLine="0" autoPict="0">
            <anchor moveWithCells="1">
              <from>
                <xdr:col>31</xdr:col>
                <xdr:colOff>0</xdr:colOff>
                <xdr:row>11</xdr:row>
                <xdr:rowOff>9525</xdr:rowOff>
              </from>
              <to>
                <xdr:col>32</xdr:col>
                <xdr:colOff>0</xdr:colOff>
                <xdr:row>11</xdr:row>
                <xdr:rowOff>209550</xdr:rowOff>
              </to>
            </anchor>
          </controlPr>
        </control>
      </mc:Choice>
    </mc:AlternateContent>
    <mc:AlternateContent xmlns:mc="http://schemas.openxmlformats.org/markup-compatibility/2006">
      <mc:Choice Requires="x14">
        <control shapeId="1188" r:id="rId97" name="Drop Down 164">
          <controlPr defaultSize="0" autoLine="0" autoPict="0">
            <anchor moveWithCells="1">
              <from>
                <xdr:col>31</xdr:col>
                <xdr:colOff>0</xdr:colOff>
                <xdr:row>10</xdr:row>
                <xdr:rowOff>9525</xdr:rowOff>
              </from>
              <to>
                <xdr:col>32</xdr:col>
                <xdr:colOff>0</xdr:colOff>
                <xdr:row>10</xdr:row>
                <xdr:rowOff>209550</xdr:rowOff>
              </to>
            </anchor>
          </controlPr>
        </control>
      </mc:Choice>
    </mc:AlternateContent>
    <mc:AlternateContent xmlns:mc="http://schemas.openxmlformats.org/markup-compatibility/2006">
      <mc:Choice Requires="x14">
        <control shapeId="1189" r:id="rId98" name="Drop Down 165">
          <controlPr defaultSize="0" autoLine="0" autoPict="0">
            <anchor moveWithCells="1">
              <from>
                <xdr:col>31</xdr:col>
                <xdr:colOff>0</xdr:colOff>
                <xdr:row>9</xdr:row>
                <xdr:rowOff>9525</xdr:rowOff>
              </from>
              <to>
                <xdr:col>32</xdr:col>
                <xdr:colOff>0</xdr:colOff>
                <xdr:row>9</xdr:row>
                <xdr:rowOff>209550</xdr:rowOff>
              </to>
            </anchor>
          </controlPr>
        </control>
      </mc:Choice>
    </mc:AlternateContent>
    <mc:AlternateContent xmlns:mc="http://schemas.openxmlformats.org/markup-compatibility/2006">
      <mc:Choice Requires="x14">
        <control shapeId="1190" r:id="rId99" name="Drop Down 166">
          <controlPr defaultSize="0" autoLine="0" autoPict="0">
            <anchor moveWithCells="1">
              <from>
                <xdr:col>31</xdr:col>
                <xdr:colOff>0</xdr:colOff>
                <xdr:row>8</xdr:row>
                <xdr:rowOff>9525</xdr:rowOff>
              </from>
              <to>
                <xdr:col>32</xdr:col>
                <xdr:colOff>0</xdr:colOff>
                <xdr:row>8</xdr:row>
                <xdr:rowOff>209550</xdr:rowOff>
              </to>
            </anchor>
          </controlPr>
        </control>
      </mc:Choice>
    </mc:AlternateContent>
    <mc:AlternateContent xmlns:mc="http://schemas.openxmlformats.org/markup-compatibility/2006">
      <mc:Choice Requires="x14">
        <control shapeId="1191" r:id="rId100" name="Drop Down 167">
          <controlPr defaultSize="0" autoLine="0" autoPict="0">
            <anchor moveWithCells="1">
              <from>
                <xdr:col>31</xdr:col>
                <xdr:colOff>0</xdr:colOff>
                <xdr:row>7</xdr:row>
                <xdr:rowOff>9525</xdr:rowOff>
              </from>
              <to>
                <xdr:col>32</xdr:col>
                <xdr:colOff>0</xdr:colOff>
                <xdr:row>7</xdr:row>
                <xdr:rowOff>209550</xdr:rowOff>
              </to>
            </anchor>
          </controlPr>
        </control>
      </mc:Choice>
    </mc:AlternateContent>
    <mc:AlternateContent xmlns:mc="http://schemas.openxmlformats.org/markup-compatibility/2006">
      <mc:Choice Requires="x14">
        <control shapeId="1192" r:id="rId101" name="Drop Down 168">
          <controlPr defaultSize="0" autoLine="0" autoPict="0">
            <anchor moveWithCells="1">
              <from>
                <xdr:col>31</xdr:col>
                <xdr:colOff>0</xdr:colOff>
                <xdr:row>6</xdr:row>
                <xdr:rowOff>9525</xdr:rowOff>
              </from>
              <to>
                <xdr:col>32</xdr:col>
                <xdr:colOff>0</xdr:colOff>
                <xdr:row>6</xdr:row>
                <xdr:rowOff>209550</xdr:rowOff>
              </to>
            </anchor>
          </controlPr>
        </control>
      </mc:Choice>
    </mc:AlternateContent>
    <mc:AlternateContent xmlns:mc="http://schemas.openxmlformats.org/markup-compatibility/2006">
      <mc:Choice Requires="x14">
        <control shapeId="1193" r:id="rId102" name="Drop Down 169">
          <controlPr defaultSize="0" autoLine="0" autoPict="0">
            <anchor moveWithCells="1">
              <from>
                <xdr:col>31</xdr:col>
                <xdr:colOff>0</xdr:colOff>
                <xdr:row>5</xdr:row>
                <xdr:rowOff>9525</xdr:rowOff>
              </from>
              <to>
                <xdr:col>32</xdr:col>
                <xdr:colOff>0</xdr:colOff>
                <xdr:row>5</xdr:row>
                <xdr:rowOff>209550</xdr:rowOff>
              </to>
            </anchor>
          </controlPr>
        </control>
      </mc:Choice>
    </mc:AlternateContent>
    <mc:AlternateContent xmlns:mc="http://schemas.openxmlformats.org/markup-compatibility/2006">
      <mc:Choice Requires="x14">
        <control shapeId="1194" r:id="rId103" name="Drop Down 170">
          <controlPr defaultSize="0" autoLine="0" autoPict="0">
            <anchor moveWithCells="1">
              <from>
                <xdr:col>31</xdr:col>
                <xdr:colOff>0</xdr:colOff>
                <xdr:row>4</xdr:row>
                <xdr:rowOff>9525</xdr:rowOff>
              </from>
              <to>
                <xdr:col>32</xdr:col>
                <xdr:colOff>0</xdr:colOff>
                <xdr:row>4</xdr:row>
                <xdr:rowOff>209550</xdr:rowOff>
              </to>
            </anchor>
          </controlPr>
        </control>
      </mc:Choice>
    </mc:AlternateContent>
    <mc:AlternateContent xmlns:mc="http://schemas.openxmlformats.org/markup-compatibility/2006">
      <mc:Choice Requires="x14">
        <control shapeId="1195" r:id="rId104" name="Drop Down 171">
          <controlPr defaultSize="0" autoLine="0" autoPict="0">
            <anchor moveWithCells="1">
              <from>
                <xdr:col>31</xdr:col>
                <xdr:colOff>0</xdr:colOff>
                <xdr:row>3</xdr:row>
                <xdr:rowOff>9525</xdr:rowOff>
              </from>
              <to>
                <xdr:col>32</xdr:col>
                <xdr:colOff>0</xdr:colOff>
                <xdr:row>3</xdr:row>
                <xdr:rowOff>209550</xdr:rowOff>
              </to>
            </anchor>
          </controlPr>
        </control>
      </mc:Choice>
    </mc:AlternateContent>
    <mc:AlternateContent xmlns:mc="http://schemas.openxmlformats.org/markup-compatibility/2006">
      <mc:Choice Requires="x14">
        <control shapeId="1196" r:id="rId105" name="Drop Down 172">
          <controlPr defaultSize="0" autoLine="0" autoPict="0">
            <anchor moveWithCells="1">
              <from>
                <xdr:col>31</xdr:col>
                <xdr:colOff>0</xdr:colOff>
                <xdr:row>2</xdr:row>
                <xdr:rowOff>9525</xdr:rowOff>
              </from>
              <to>
                <xdr:col>32</xdr:col>
                <xdr:colOff>0</xdr:colOff>
                <xdr:row>2</xdr:row>
                <xdr:rowOff>209550</xdr:rowOff>
              </to>
            </anchor>
          </controlPr>
        </control>
      </mc:Choice>
    </mc:AlternateContent>
    <mc:AlternateContent xmlns:mc="http://schemas.openxmlformats.org/markup-compatibility/2006">
      <mc:Choice Requires="x14">
        <control shapeId="1197" r:id="rId106" name="Drop Down 173">
          <controlPr defaultSize="0" autoLine="0" autoPict="0">
            <anchor moveWithCells="1">
              <from>
                <xdr:col>32</xdr:col>
                <xdr:colOff>0</xdr:colOff>
                <xdr:row>15</xdr:row>
                <xdr:rowOff>9525</xdr:rowOff>
              </from>
              <to>
                <xdr:col>33</xdr:col>
                <xdr:colOff>0</xdr:colOff>
                <xdr:row>15</xdr:row>
                <xdr:rowOff>209550</xdr:rowOff>
              </to>
            </anchor>
          </controlPr>
        </control>
      </mc:Choice>
    </mc:AlternateContent>
    <mc:AlternateContent xmlns:mc="http://schemas.openxmlformats.org/markup-compatibility/2006">
      <mc:Choice Requires="x14">
        <control shapeId="1198" r:id="rId107" name="Drop Down 174">
          <controlPr defaultSize="0" autoLine="0" autoPict="0">
            <anchor moveWithCells="1">
              <from>
                <xdr:col>32</xdr:col>
                <xdr:colOff>0</xdr:colOff>
                <xdr:row>14</xdr:row>
                <xdr:rowOff>9525</xdr:rowOff>
              </from>
              <to>
                <xdr:col>33</xdr:col>
                <xdr:colOff>0</xdr:colOff>
                <xdr:row>14</xdr:row>
                <xdr:rowOff>209550</xdr:rowOff>
              </to>
            </anchor>
          </controlPr>
        </control>
      </mc:Choice>
    </mc:AlternateContent>
    <mc:AlternateContent xmlns:mc="http://schemas.openxmlformats.org/markup-compatibility/2006">
      <mc:Choice Requires="x14">
        <control shapeId="1199" r:id="rId108" name="Drop Down 175">
          <controlPr defaultSize="0" autoLine="0" autoPict="0">
            <anchor moveWithCells="1">
              <from>
                <xdr:col>32</xdr:col>
                <xdr:colOff>0</xdr:colOff>
                <xdr:row>13</xdr:row>
                <xdr:rowOff>9525</xdr:rowOff>
              </from>
              <to>
                <xdr:col>33</xdr:col>
                <xdr:colOff>0</xdr:colOff>
                <xdr:row>13</xdr:row>
                <xdr:rowOff>209550</xdr:rowOff>
              </to>
            </anchor>
          </controlPr>
        </control>
      </mc:Choice>
    </mc:AlternateContent>
    <mc:AlternateContent xmlns:mc="http://schemas.openxmlformats.org/markup-compatibility/2006">
      <mc:Choice Requires="x14">
        <control shapeId="1200" r:id="rId109" name="Drop Down 176">
          <controlPr defaultSize="0" autoLine="0" autoPict="0">
            <anchor moveWithCells="1">
              <from>
                <xdr:col>32</xdr:col>
                <xdr:colOff>0</xdr:colOff>
                <xdr:row>12</xdr:row>
                <xdr:rowOff>9525</xdr:rowOff>
              </from>
              <to>
                <xdr:col>33</xdr:col>
                <xdr:colOff>0</xdr:colOff>
                <xdr:row>12</xdr:row>
                <xdr:rowOff>209550</xdr:rowOff>
              </to>
            </anchor>
          </controlPr>
        </control>
      </mc:Choice>
    </mc:AlternateContent>
    <mc:AlternateContent xmlns:mc="http://schemas.openxmlformats.org/markup-compatibility/2006">
      <mc:Choice Requires="x14">
        <control shapeId="1201" r:id="rId110" name="Drop Down 177">
          <controlPr defaultSize="0" autoLine="0" autoPict="0">
            <anchor moveWithCells="1">
              <from>
                <xdr:col>32</xdr:col>
                <xdr:colOff>0</xdr:colOff>
                <xdr:row>11</xdr:row>
                <xdr:rowOff>9525</xdr:rowOff>
              </from>
              <to>
                <xdr:col>33</xdr:col>
                <xdr:colOff>0</xdr:colOff>
                <xdr:row>11</xdr:row>
                <xdr:rowOff>209550</xdr:rowOff>
              </to>
            </anchor>
          </controlPr>
        </control>
      </mc:Choice>
    </mc:AlternateContent>
    <mc:AlternateContent xmlns:mc="http://schemas.openxmlformats.org/markup-compatibility/2006">
      <mc:Choice Requires="x14">
        <control shapeId="1202" r:id="rId111" name="Drop Down 178">
          <controlPr defaultSize="0" autoLine="0" autoPict="0">
            <anchor moveWithCells="1">
              <from>
                <xdr:col>32</xdr:col>
                <xdr:colOff>0</xdr:colOff>
                <xdr:row>10</xdr:row>
                <xdr:rowOff>9525</xdr:rowOff>
              </from>
              <to>
                <xdr:col>33</xdr:col>
                <xdr:colOff>0</xdr:colOff>
                <xdr:row>10</xdr:row>
                <xdr:rowOff>209550</xdr:rowOff>
              </to>
            </anchor>
          </controlPr>
        </control>
      </mc:Choice>
    </mc:AlternateContent>
    <mc:AlternateContent xmlns:mc="http://schemas.openxmlformats.org/markup-compatibility/2006">
      <mc:Choice Requires="x14">
        <control shapeId="1203" r:id="rId112" name="Drop Down 179">
          <controlPr defaultSize="0" autoLine="0" autoPict="0">
            <anchor moveWithCells="1">
              <from>
                <xdr:col>32</xdr:col>
                <xdr:colOff>0</xdr:colOff>
                <xdr:row>9</xdr:row>
                <xdr:rowOff>9525</xdr:rowOff>
              </from>
              <to>
                <xdr:col>33</xdr:col>
                <xdr:colOff>0</xdr:colOff>
                <xdr:row>9</xdr:row>
                <xdr:rowOff>209550</xdr:rowOff>
              </to>
            </anchor>
          </controlPr>
        </control>
      </mc:Choice>
    </mc:AlternateContent>
    <mc:AlternateContent xmlns:mc="http://schemas.openxmlformats.org/markup-compatibility/2006">
      <mc:Choice Requires="x14">
        <control shapeId="1204" r:id="rId113" name="Drop Down 180">
          <controlPr defaultSize="0" autoLine="0" autoPict="0">
            <anchor moveWithCells="1">
              <from>
                <xdr:col>32</xdr:col>
                <xdr:colOff>0</xdr:colOff>
                <xdr:row>8</xdr:row>
                <xdr:rowOff>9525</xdr:rowOff>
              </from>
              <to>
                <xdr:col>33</xdr:col>
                <xdr:colOff>0</xdr:colOff>
                <xdr:row>8</xdr:row>
                <xdr:rowOff>209550</xdr:rowOff>
              </to>
            </anchor>
          </controlPr>
        </control>
      </mc:Choice>
    </mc:AlternateContent>
    <mc:AlternateContent xmlns:mc="http://schemas.openxmlformats.org/markup-compatibility/2006">
      <mc:Choice Requires="x14">
        <control shapeId="1205" r:id="rId114" name="Drop Down 181">
          <controlPr defaultSize="0" autoLine="0" autoPict="0">
            <anchor moveWithCells="1">
              <from>
                <xdr:col>32</xdr:col>
                <xdr:colOff>0</xdr:colOff>
                <xdr:row>2</xdr:row>
                <xdr:rowOff>9525</xdr:rowOff>
              </from>
              <to>
                <xdr:col>33</xdr:col>
                <xdr:colOff>0</xdr:colOff>
                <xdr:row>2</xdr:row>
                <xdr:rowOff>209550</xdr:rowOff>
              </to>
            </anchor>
          </controlPr>
        </control>
      </mc:Choice>
    </mc:AlternateContent>
    <mc:AlternateContent xmlns:mc="http://schemas.openxmlformats.org/markup-compatibility/2006">
      <mc:Choice Requires="x14">
        <control shapeId="1206" r:id="rId115" name="Drop Down 182">
          <controlPr defaultSize="0" autoLine="0" autoPict="0">
            <anchor moveWithCells="1">
              <from>
                <xdr:col>32</xdr:col>
                <xdr:colOff>0</xdr:colOff>
                <xdr:row>3</xdr:row>
                <xdr:rowOff>9525</xdr:rowOff>
              </from>
              <to>
                <xdr:col>33</xdr:col>
                <xdr:colOff>0</xdr:colOff>
                <xdr:row>3</xdr:row>
                <xdr:rowOff>209550</xdr:rowOff>
              </to>
            </anchor>
          </controlPr>
        </control>
      </mc:Choice>
    </mc:AlternateContent>
    <mc:AlternateContent xmlns:mc="http://schemas.openxmlformats.org/markup-compatibility/2006">
      <mc:Choice Requires="x14">
        <control shapeId="1207" r:id="rId116" name="Drop Down 183">
          <controlPr defaultSize="0" autoLine="0" autoPict="0">
            <anchor moveWithCells="1">
              <from>
                <xdr:col>32</xdr:col>
                <xdr:colOff>0</xdr:colOff>
                <xdr:row>4</xdr:row>
                <xdr:rowOff>9525</xdr:rowOff>
              </from>
              <to>
                <xdr:col>33</xdr:col>
                <xdr:colOff>0</xdr:colOff>
                <xdr:row>4</xdr:row>
                <xdr:rowOff>209550</xdr:rowOff>
              </to>
            </anchor>
          </controlPr>
        </control>
      </mc:Choice>
    </mc:AlternateContent>
    <mc:AlternateContent xmlns:mc="http://schemas.openxmlformats.org/markup-compatibility/2006">
      <mc:Choice Requires="x14">
        <control shapeId="1208" r:id="rId117" name="Drop Down 184">
          <controlPr defaultSize="0" autoLine="0" autoPict="0">
            <anchor moveWithCells="1">
              <from>
                <xdr:col>32</xdr:col>
                <xdr:colOff>0</xdr:colOff>
                <xdr:row>5</xdr:row>
                <xdr:rowOff>9525</xdr:rowOff>
              </from>
              <to>
                <xdr:col>33</xdr:col>
                <xdr:colOff>0</xdr:colOff>
                <xdr:row>5</xdr:row>
                <xdr:rowOff>209550</xdr:rowOff>
              </to>
            </anchor>
          </controlPr>
        </control>
      </mc:Choice>
    </mc:AlternateContent>
    <mc:AlternateContent xmlns:mc="http://schemas.openxmlformats.org/markup-compatibility/2006">
      <mc:Choice Requires="x14">
        <control shapeId="1209" r:id="rId118" name="Drop Down 185">
          <controlPr defaultSize="0" autoLine="0" autoPict="0">
            <anchor moveWithCells="1">
              <from>
                <xdr:col>32</xdr:col>
                <xdr:colOff>0</xdr:colOff>
                <xdr:row>6</xdr:row>
                <xdr:rowOff>9525</xdr:rowOff>
              </from>
              <to>
                <xdr:col>33</xdr:col>
                <xdr:colOff>0</xdr:colOff>
                <xdr:row>6</xdr:row>
                <xdr:rowOff>209550</xdr:rowOff>
              </to>
            </anchor>
          </controlPr>
        </control>
      </mc:Choice>
    </mc:AlternateContent>
    <mc:AlternateContent xmlns:mc="http://schemas.openxmlformats.org/markup-compatibility/2006">
      <mc:Choice Requires="x14">
        <control shapeId="1210" r:id="rId119" name="Drop Down 186">
          <controlPr defaultSize="0" autoLine="0" autoPict="0">
            <anchor moveWithCells="1">
              <from>
                <xdr:col>32</xdr:col>
                <xdr:colOff>0</xdr:colOff>
                <xdr:row>7</xdr:row>
                <xdr:rowOff>9525</xdr:rowOff>
              </from>
              <to>
                <xdr:col>33</xdr:col>
                <xdr:colOff>0</xdr:colOff>
                <xdr:row>7</xdr:row>
                <xdr:rowOff>209550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D206"/>
  <sheetViews>
    <sheetView workbookViewId="0">
      <pane ySplit="6" topLeftCell="A7" activePane="bottomLeft" state="frozen"/>
      <selection activeCell="A7" sqref="A7"/>
      <selection pane="bottomLeft" activeCell="D2" sqref="D2"/>
    </sheetView>
  </sheetViews>
  <sheetFormatPr defaultColWidth="0" defaultRowHeight="0" customHeight="1" zeroHeight="1" x14ac:dyDescent="0.2"/>
  <cols>
    <col min="1" max="1" width="3.7109375" style="108" customWidth="1"/>
    <col min="2" max="3" width="3.7109375" style="61" customWidth="1"/>
    <col min="4" max="4" width="21.7109375" style="94" customWidth="1"/>
    <col min="5" max="5" width="3.7109375" style="61" customWidth="1"/>
    <col min="6" max="6" width="0.85546875" style="61" customWidth="1"/>
    <col min="7" max="7" width="3.7109375" style="61" customWidth="1"/>
    <col min="8" max="8" width="3.7109375" style="174" customWidth="1"/>
    <col min="9" max="9" width="0.85546875" style="175" customWidth="1"/>
    <col min="10" max="10" width="3.7109375" style="176" customWidth="1"/>
    <col min="11" max="11" width="2.7109375" style="161" customWidth="1"/>
    <col min="12" max="12" width="0.85546875" style="162" customWidth="1"/>
    <col min="13" max="14" width="2.7109375" style="161" customWidth="1"/>
    <col min="15" max="15" width="0.85546875" style="161" customWidth="1"/>
    <col min="16" max="17" width="2.7109375" style="161" customWidth="1"/>
    <col min="18" max="18" width="0.85546875" style="162" customWidth="1"/>
    <col min="19" max="19" width="2.7109375" style="161" customWidth="1"/>
    <col min="20" max="20" width="5.7109375" style="61" customWidth="1"/>
    <col min="21" max="21" width="4.28515625" style="61" customWidth="1"/>
    <col min="22" max="22" width="5.28515625" style="61" customWidth="1"/>
    <col min="23" max="23" width="4.140625" style="61" customWidth="1"/>
    <col min="24" max="24" width="87.28515625" style="61" customWidth="1"/>
    <col min="25" max="25" width="1.42578125" style="263" customWidth="1"/>
    <col min="26" max="16384" width="9.140625" style="61" hidden="1"/>
  </cols>
  <sheetData>
    <row r="1" spans="1:30" ht="12.75" x14ac:dyDescent="0.2">
      <c r="A1" s="178" t="s">
        <v>106</v>
      </c>
      <c r="B1" s="179" t="s">
        <v>107</v>
      </c>
      <c r="C1" s="180" t="s">
        <v>13</v>
      </c>
      <c r="D1" s="109"/>
      <c r="E1" s="74"/>
      <c r="F1" s="75" t="s">
        <v>108</v>
      </c>
      <c r="G1" s="76"/>
      <c r="H1" s="77"/>
      <c r="I1" s="75" t="s">
        <v>7</v>
      </c>
      <c r="J1" s="76"/>
      <c r="K1" s="153"/>
      <c r="L1" s="154" t="s">
        <v>115</v>
      </c>
      <c r="M1" s="155"/>
      <c r="N1" s="156"/>
      <c r="O1" s="154" t="s">
        <v>114</v>
      </c>
      <c r="P1" s="155"/>
      <c r="Q1" s="156"/>
      <c r="R1" s="154" t="s">
        <v>14</v>
      </c>
      <c r="S1" s="155"/>
      <c r="T1" s="77" t="s">
        <v>734</v>
      </c>
      <c r="U1" s="110" t="s">
        <v>735</v>
      </c>
      <c r="V1" s="58"/>
      <c r="W1" s="59"/>
      <c r="X1" s="59"/>
      <c r="Y1" s="73"/>
    </row>
    <row r="2" spans="1:30" ht="15.75" x14ac:dyDescent="0.25">
      <c r="A2" s="194">
        <f>SUM(AA:AA)</f>
        <v>0</v>
      </c>
      <c r="B2" s="195">
        <f>SUM(AB:AB)</f>
        <v>0</v>
      </c>
      <c r="C2" s="196">
        <f>SUM(AC:AC)</f>
        <v>0</v>
      </c>
      <c r="D2" s="90" t="s">
        <v>733</v>
      </c>
      <c r="E2" s="187">
        <f>SUM(E6:E206)</f>
        <v>0</v>
      </c>
      <c r="F2" s="53" t="s">
        <v>15</v>
      </c>
      <c r="G2" s="185">
        <f>SUM(G7:G206)</f>
        <v>0</v>
      </c>
      <c r="H2" s="186">
        <f>SUM(H7:H206)</f>
        <v>0</v>
      </c>
      <c r="I2" s="53" t="s">
        <v>15</v>
      </c>
      <c r="J2" s="185">
        <f>SUM(J7:J206)</f>
        <v>0</v>
      </c>
      <c r="K2" s="184">
        <f>SUM(K7:K206)</f>
        <v>0</v>
      </c>
      <c r="L2" s="157" t="s">
        <v>15</v>
      </c>
      <c r="M2" s="182">
        <f>SUM(M7:M206)</f>
        <v>0</v>
      </c>
      <c r="N2" s="183">
        <f>SUM(N7:N206)</f>
        <v>0</v>
      </c>
      <c r="O2" s="157" t="s">
        <v>15</v>
      </c>
      <c r="P2" s="182">
        <f>SUM(P7:P206)</f>
        <v>0</v>
      </c>
      <c r="Q2" s="183">
        <f>SUM(Q7:Q206)</f>
        <v>0</v>
      </c>
      <c r="R2" s="157" t="s">
        <v>15</v>
      </c>
      <c r="S2" s="182">
        <f>SUM(S7:S206)</f>
        <v>0</v>
      </c>
      <c r="T2" s="181">
        <f>SUM(T7:T206)/AD2</f>
        <v>0</v>
      </c>
      <c r="U2" s="111" t="s">
        <v>16</v>
      </c>
      <c r="V2" s="71"/>
      <c r="W2" s="63"/>
      <c r="X2" s="63"/>
      <c r="Y2" s="73"/>
      <c r="AD2" s="61">
        <f>IF(A2+B2+C2=0,1,A2+B2+C2)</f>
        <v>1</v>
      </c>
    </row>
    <row r="3" spans="1:30" ht="13.5" thickBot="1" x14ac:dyDescent="0.25">
      <c r="A3" s="197">
        <f>A2/AD2</f>
        <v>0</v>
      </c>
      <c r="B3" s="198">
        <f>B2/AD2</f>
        <v>0</v>
      </c>
      <c r="C3" s="199">
        <f>C2/AD2</f>
        <v>0</v>
      </c>
      <c r="D3" s="91"/>
      <c r="E3" s="188">
        <f>E2/$AD2</f>
        <v>0</v>
      </c>
      <c r="F3" s="54" t="s">
        <v>15</v>
      </c>
      <c r="G3" s="189">
        <f>G2/$AD2</f>
        <v>0</v>
      </c>
      <c r="H3" s="190">
        <f>H2/$AD2</f>
        <v>0</v>
      </c>
      <c r="I3" s="132" t="s">
        <v>15</v>
      </c>
      <c r="J3" s="189">
        <f>J2/$AD2</f>
        <v>0</v>
      </c>
      <c r="K3" s="191">
        <f>K2/AD2</f>
        <v>0</v>
      </c>
      <c r="L3" s="132" t="s">
        <v>15</v>
      </c>
      <c r="M3" s="192">
        <f>M2/AD2</f>
        <v>0</v>
      </c>
      <c r="N3" s="193">
        <f>N2/AD2</f>
        <v>0</v>
      </c>
      <c r="O3" s="54" t="s">
        <v>15</v>
      </c>
      <c r="P3" s="192">
        <f>P2/AD2</f>
        <v>0</v>
      </c>
      <c r="Q3" s="193">
        <f>Q2/AD2</f>
        <v>0</v>
      </c>
      <c r="R3" s="54" t="s">
        <v>15</v>
      </c>
      <c r="S3" s="192">
        <f>S2/AD2</f>
        <v>0</v>
      </c>
      <c r="T3" s="55"/>
      <c r="U3" s="112"/>
      <c r="V3" s="72"/>
      <c r="W3" s="73"/>
      <c r="X3" s="73"/>
      <c r="Y3" s="73"/>
    </row>
    <row r="4" spans="1:30" s="65" customFormat="1" ht="13.5" thickBot="1" x14ac:dyDescent="0.25">
      <c r="A4" s="105"/>
      <c r="B4" s="69"/>
      <c r="C4" s="69"/>
      <c r="D4" s="92"/>
      <c r="E4" s="56"/>
      <c r="F4" s="69"/>
      <c r="G4" s="70"/>
      <c r="H4" s="306"/>
      <c r="I4" s="69"/>
      <c r="J4" s="70"/>
      <c r="K4" s="158"/>
      <c r="L4" s="159"/>
      <c r="M4" s="158"/>
      <c r="N4" s="160"/>
      <c r="O4" s="159"/>
      <c r="P4" s="158"/>
      <c r="Q4" s="160"/>
      <c r="R4" s="159"/>
      <c r="S4" s="158"/>
      <c r="T4" s="56"/>
      <c r="U4" s="57"/>
      <c r="V4" s="59"/>
      <c r="W4" s="59"/>
      <c r="X4" s="59"/>
      <c r="Y4" s="73"/>
    </row>
    <row r="5" spans="1:30" s="99" customFormat="1" ht="12.75" x14ac:dyDescent="0.2">
      <c r="A5" s="347"/>
      <c r="B5" s="349"/>
      <c r="C5" s="348"/>
      <c r="D5" s="96" t="s">
        <v>732</v>
      </c>
      <c r="E5" s="97"/>
      <c r="F5" s="95" t="s">
        <v>6</v>
      </c>
      <c r="G5" s="98"/>
      <c r="H5" s="171"/>
      <c r="I5" s="147" t="s">
        <v>7</v>
      </c>
      <c r="J5" s="146"/>
      <c r="K5" s="149"/>
      <c r="L5" s="150" t="s">
        <v>115</v>
      </c>
      <c r="M5" s="151"/>
      <c r="N5" s="152"/>
      <c r="O5" s="150" t="s">
        <v>114</v>
      </c>
      <c r="P5" s="151"/>
      <c r="Q5" s="152"/>
      <c r="R5" s="150" t="s">
        <v>14</v>
      </c>
      <c r="S5" s="151"/>
      <c r="T5" s="347" t="s">
        <v>730</v>
      </c>
      <c r="U5" s="348"/>
      <c r="V5" s="347" t="s">
        <v>729</v>
      </c>
      <c r="W5" s="348"/>
      <c r="X5" s="264" t="s">
        <v>731</v>
      </c>
      <c r="Y5" s="261"/>
    </row>
    <row r="6" spans="1:30" s="104" customFormat="1" ht="2.1" customHeight="1" x14ac:dyDescent="0.2">
      <c r="A6" s="106">
        <v>0</v>
      </c>
      <c r="B6" s="100"/>
      <c r="C6" s="100"/>
      <c r="D6" s="101"/>
      <c r="E6" s="82"/>
      <c r="F6" s="64"/>
      <c r="G6" s="102"/>
      <c r="H6" s="172"/>
      <c r="I6" s="148"/>
      <c r="J6" s="145"/>
      <c r="K6" s="163"/>
      <c r="L6" s="164"/>
      <c r="M6" s="165"/>
      <c r="N6" s="166"/>
      <c r="O6" s="167"/>
      <c r="P6" s="165"/>
      <c r="Q6" s="166"/>
      <c r="R6" s="167"/>
      <c r="S6" s="165"/>
      <c r="T6" s="82"/>
      <c r="U6" s="62"/>
      <c r="V6" s="82"/>
      <c r="W6" s="63"/>
      <c r="X6" s="63"/>
      <c r="Y6" s="103"/>
    </row>
    <row r="7" spans="1:30" s="258" customFormat="1" ht="18" customHeight="1" x14ac:dyDescent="0.2">
      <c r="A7" s="107">
        <f>A6+1</f>
        <v>1</v>
      </c>
      <c r="B7" s="345" t="str">
        <f>IF(AA7=1,"won",IF(AB7=1,"tied",IF(AC7=1,"lost","")))</f>
        <v/>
      </c>
      <c r="C7" s="346"/>
      <c r="D7" s="93"/>
      <c r="E7" s="1"/>
      <c r="F7" s="79" t="s">
        <v>15</v>
      </c>
      <c r="G7" s="2"/>
      <c r="H7" s="173">
        <f t="shared" ref="H7:H38" si="0">K7+N7+Q7</f>
        <v>0</v>
      </c>
      <c r="I7" s="79" t="s">
        <v>15</v>
      </c>
      <c r="J7" s="177">
        <f t="shared" ref="J7:J38" si="1">M7+P7+S7</f>
        <v>0</v>
      </c>
      <c r="K7" s="168"/>
      <c r="L7" s="79" t="s">
        <v>15</v>
      </c>
      <c r="M7" s="169"/>
      <c r="N7" s="170"/>
      <c r="O7" s="79" t="s">
        <v>15</v>
      </c>
      <c r="P7" s="169"/>
      <c r="Q7" s="170"/>
      <c r="R7" s="79" t="s">
        <v>15</v>
      </c>
      <c r="S7" s="169"/>
      <c r="T7" s="3"/>
      <c r="U7" s="78" t="s">
        <v>16</v>
      </c>
      <c r="V7" s="3"/>
      <c r="W7" s="259" t="s">
        <v>17</v>
      </c>
      <c r="X7" s="304"/>
      <c r="Y7" s="262"/>
      <c r="AA7" s="258" t="b">
        <f>IF(E7&gt;G7,IF(G7&lt;&gt;"",1))</f>
        <v>0</v>
      </c>
      <c r="AB7" s="258" t="b">
        <f>IF(E7=G7,IF(G7&lt;&gt;"",1))</f>
        <v>0</v>
      </c>
      <c r="AC7" s="258" t="b">
        <f>IF(E7&lt;G7,IF(E7&lt;&gt;"",1))</f>
        <v>0</v>
      </c>
    </row>
    <row r="8" spans="1:30" s="65" customFormat="1" ht="18" customHeight="1" x14ac:dyDescent="0.2">
      <c r="A8" s="246">
        <f>A7+1</f>
        <v>2</v>
      </c>
      <c r="B8" s="350" t="str">
        <f>IF(AA8=1,"won",IF(AB8=1,"tied",IF(AC8=1,"lost","")))</f>
        <v/>
      </c>
      <c r="C8" s="351"/>
      <c r="D8" s="247"/>
      <c r="E8" s="248"/>
      <c r="F8" s="249" t="s">
        <v>15</v>
      </c>
      <c r="G8" s="250"/>
      <c r="H8" s="251">
        <f t="shared" si="0"/>
        <v>0</v>
      </c>
      <c r="I8" s="249" t="s">
        <v>15</v>
      </c>
      <c r="J8" s="252">
        <f t="shared" si="1"/>
        <v>0</v>
      </c>
      <c r="K8" s="253"/>
      <c r="L8" s="249" t="s">
        <v>15</v>
      </c>
      <c r="M8" s="254"/>
      <c r="N8" s="255"/>
      <c r="O8" s="249" t="s">
        <v>15</v>
      </c>
      <c r="P8" s="254"/>
      <c r="Q8" s="255"/>
      <c r="R8" s="249" t="s">
        <v>15</v>
      </c>
      <c r="S8" s="254"/>
      <c r="T8" s="256"/>
      <c r="U8" s="257" t="s">
        <v>16</v>
      </c>
      <c r="V8" s="256"/>
      <c r="W8" s="260" t="s">
        <v>17</v>
      </c>
      <c r="X8" s="305"/>
      <c r="Y8" s="262"/>
      <c r="AA8" s="65" t="b">
        <f>IF(E8&gt;G8,IF(G8&lt;&gt;"",1))</f>
        <v>0</v>
      </c>
      <c r="AB8" s="65" t="b">
        <f>IF(E8=G8,IF(G8&lt;&gt;"",1))</f>
        <v>0</v>
      </c>
      <c r="AC8" s="65" t="b">
        <f>IF(E8&lt;G8,IF(E8&lt;&gt;"",1))</f>
        <v>0</v>
      </c>
    </row>
    <row r="9" spans="1:30" s="65" customFormat="1" ht="18" customHeight="1" x14ac:dyDescent="0.2">
      <c r="A9" s="107">
        <f t="shared" ref="A9:A72" si="2">A8+1</f>
        <v>3</v>
      </c>
      <c r="B9" s="345" t="str">
        <f t="shared" ref="B9:B72" si="3">IF(AA9=1,"won",IF(AB9=1,"tied",IF(AC9=1,"lost","")))</f>
        <v/>
      </c>
      <c r="C9" s="346"/>
      <c r="D9" s="93"/>
      <c r="E9" s="1"/>
      <c r="F9" s="79" t="s">
        <v>15</v>
      </c>
      <c r="G9" s="2"/>
      <c r="H9" s="173">
        <f t="shared" si="0"/>
        <v>0</v>
      </c>
      <c r="I9" s="79" t="s">
        <v>15</v>
      </c>
      <c r="J9" s="177">
        <f t="shared" si="1"/>
        <v>0</v>
      </c>
      <c r="K9" s="168"/>
      <c r="L9" s="79" t="s">
        <v>15</v>
      </c>
      <c r="M9" s="169"/>
      <c r="N9" s="170"/>
      <c r="O9" s="79" t="s">
        <v>15</v>
      </c>
      <c r="P9" s="169"/>
      <c r="Q9" s="170"/>
      <c r="R9" s="79" t="s">
        <v>15</v>
      </c>
      <c r="S9" s="169"/>
      <c r="T9" s="3"/>
      <c r="U9" s="78" t="s">
        <v>16</v>
      </c>
      <c r="V9" s="3"/>
      <c r="W9" s="259" t="s">
        <v>17</v>
      </c>
      <c r="X9" s="304"/>
      <c r="Y9" s="262"/>
      <c r="AA9" s="65" t="b">
        <f t="shared" ref="AA9:AA72" si="4">IF(E9&gt;G9,IF(G9&lt;&gt;"",1))</f>
        <v>0</v>
      </c>
      <c r="AB9" s="65" t="b">
        <f t="shared" ref="AB9:AB72" si="5">IF(E9=G9,IF(G9&lt;&gt;"",1))</f>
        <v>0</v>
      </c>
      <c r="AC9" s="65" t="b">
        <f t="shared" ref="AC9:AC72" si="6">IF(E9&lt;G9,IF(E9&lt;&gt;"",1))</f>
        <v>0</v>
      </c>
    </row>
    <row r="10" spans="1:30" s="65" customFormat="1" ht="18" customHeight="1" x14ac:dyDescent="0.2">
      <c r="A10" s="107">
        <f t="shared" si="2"/>
        <v>4</v>
      </c>
      <c r="B10" s="345" t="str">
        <f t="shared" si="3"/>
        <v/>
      </c>
      <c r="C10" s="346"/>
      <c r="D10" s="93"/>
      <c r="E10" s="1"/>
      <c r="F10" s="79" t="s">
        <v>15</v>
      </c>
      <c r="G10" s="2"/>
      <c r="H10" s="173">
        <f t="shared" si="0"/>
        <v>0</v>
      </c>
      <c r="I10" s="79" t="s">
        <v>15</v>
      </c>
      <c r="J10" s="177">
        <f t="shared" si="1"/>
        <v>0</v>
      </c>
      <c r="K10" s="168"/>
      <c r="L10" s="79" t="s">
        <v>15</v>
      </c>
      <c r="M10" s="169"/>
      <c r="N10" s="170"/>
      <c r="O10" s="79" t="s">
        <v>15</v>
      </c>
      <c r="P10" s="169"/>
      <c r="Q10" s="170"/>
      <c r="R10" s="79" t="s">
        <v>15</v>
      </c>
      <c r="S10" s="169"/>
      <c r="T10" s="3"/>
      <c r="U10" s="78" t="s">
        <v>16</v>
      </c>
      <c r="V10" s="3"/>
      <c r="W10" s="259" t="s">
        <v>17</v>
      </c>
      <c r="X10" s="304"/>
      <c r="Y10" s="262"/>
      <c r="AA10" s="65" t="b">
        <f t="shared" si="4"/>
        <v>0</v>
      </c>
      <c r="AB10" s="65" t="b">
        <f t="shared" si="5"/>
        <v>0</v>
      </c>
      <c r="AC10" s="65" t="b">
        <f t="shared" si="6"/>
        <v>0</v>
      </c>
    </row>
    <row r="11" spans="1:30" s="65" customFormat="1" ht="18" customHeight="1" x14ac:dyDescent="0.2">
      <c r="A11" s="107">
        <f t="shared" si="2"/>
        <v>5</v>
      </c>
      <c r="B11" s="345" t="str">
        <f t="shared" si="3"/>
        <v/>
      </c>
      <c r="C11" s="346"/>
      <c r="D11" s="93"/>
      <c r="E11" s="1"/>
      <c r="F11" s="79" t="s">
        <v>15</v>
      </c>
      <c r="G11" s="2"/>
      <c r="H11" s="173">
        <f t="shared" si="0"/>
        <v>0</v>
      </c>
      <c r="I11" s="79" t="s">
        <v>15</v>
      </c>
      <c r="J11" s="177">
        <f t="shared" si="1"/>
        <v>0</v>
      </c>
      <c r="K11" s="168"/>
      <c r="L11" s="79" t="s">
        <v>15</v>
      </c>
      <c r="M11" s="169"/>
      <c r="N11" s="170"/>
      <c r="O11" s="79" t="s">
        <v>15</v>
      </c>
      <c r="P11" s="169"/>
      <c r="Q11" s="170"/>
      <c r="R11" s="79" t="s">
        <v>15</v>
      </c>
      <c r="S11" s="169"/>
      <c r="T11" s="3"/>
      <c r="U11" s="78" t="s">
        <v>16</v>
      </c>
      <c r="V11" s="3"/>
      <c r="W11" s="259" t="s">
        <v>17</v>
      </c>
      <c r="X11" s="304"/>
      <c r="Y11" s="262"/>
      <c r="AA11" s="65" t="b">
        <f t="shared" si="4"/>
        <v>0</v>
      </c>
      <c r="AB11" s="65" t="b">
        <f t="shared" si="5"/>
        <v>0</v>
      </c>
      <c r="AC11" s="65" t="b">
        <f t="shared" si="6"/>
        <v>0</v>
      </c>
    </row>
    <row r="12" spans="1:30" s="65" customFormat="1" ht="18" customHeight="1" x14ac:dyDescent="0.2">
      <c r="A12" s="107">
        <f t="shared" si="2"/>
        <v>6</v>
      </c>
      <c r="B12" s="345" t="str">
        <f t="shared" si="3"/>
        <v/>
      </c>
      <c r="C12" s="346"/>
      <c r="D12" s="93"/>
      <c r="E12" s="1"/>
      <c r="F12" s="79" t="s">
        <v>15</v>
      </c>
      <c r="G12" s="2"/>
      <c r="H12" s="173">
        <f t="shared" si="0"/>
        <v>0</v>
      </c>
      <c r="I12" s="79" t="s">
        <v>15</v>
      </c>
      <c r="J12" s="177">
        <f t="shared" si="1"/>
        <v>0</v>
      </c>
      <c r="K12" s="168"/>
      <c r="L12" s="79" t="s">
        <v>15</v>
      </c>
      <c r="M12" s="169"/>
      <c r="N12" s="170"/>
      <c r="O12" s="79" t="s">
        <v>15</v>
      </c>
      <c r="P12" s="169"/>
      <c r="Q12" s="170"/>
      <c r="R12" s="79" t="s">
        <v>15</v>
      </c>
      <c r="S12" s="169"/>
      <c r="T12" s="3"/>
      <c r="U12" s="78" t="s">
        <v>16</v>
      </c>
      <c r="V12" s="3"/>
      <c r="W12" s="259" t="s">
        <v>17</v>
      </c>
      <c r="X12" s="304"/>
      <c r="Y12" s="262"/>
      <c r="AA12" s="65" t="b">
        <f t="shared" si="4"/>
        <v>0</v>
      </c>
      <c r="AB12" s="65" t="b">
        <f t="shared" si="5"/>
        <v>0</v>
      </c>
      <c r="AC12" s="65" t="b">
        <f t="shared" si="6"/>
        <v>0</v>
      </c>
    </row>
    <row r="13" spans="1:30" s="65" customFormat="1" ht="18" customHeight="1" x14ac:dyDescent="0.2">
      <c r="A13" s="107">
        <f t="shared" si="2"/>
        <v>7</v>
      </c>
      <c r="B13" s="345" t="str">
        <f t="shared" si="3"/>
        <v/>
      </c>
      <c r="C13" s="346"/>
      <c r="D13" s="93"/>
      <c r="E13" s="1"/>
      <c r="F13" s="79" t="s">
        <v>15</v>
      </c>
      <c r="G13" s="2"/>
      <c r="H13" s="173">
        <f t="shared" si="0"/>
        <v>0</v>
      </c>
      <c r="I13" s="79" t="s">
        <v>15</v>
      </c>
      <c r="J13" s="177">
        <f t="shared" si="1"/>
        <v>0</v>
      </c>
      <c r="K13" s="168"/>
      <c r="L13" s="79" t="s">
        <v>15</v>
      </c>
      <c r="M13" s="169"/>
      <c r="N13" s="170"/>
      <c r="O13" s="79" t="s">
        <v>15</v>
      </c>
      <c r="P13" s="169"/>
      <c r="Q13" s="170"/>
      <c r="R13" s="79" t="s">
        <v>15</v>
      </c>
      <c r="S13" s="169"/>
      <c r="T13" s="3"/>
      <c r="U13" s="78" t="s">
        <v>16</v>
      </c>
      <c r="V13" s="3"/>
      <c r="W13" s="259" t="s">
        <v>17</v>
      </c>
      <c r="X13" s="304"/>
      <c r="Y13" s="262"/>
      <c r="AA13" s="65" t="b">
        <f t="shared" si="4"/>
        <v>0</v>
      </c>
      <c r="AB13" s="65" t="b">
        <f t="shared" si="5"/>
        <v>0</v>
      </c>
      <c r="AC13" s="65" t="b">
        <f t="shared" si="6"/>
        <v>0</v>
      </c>
    </row>
    <row r="14" spans="1:30" s="65" customFormat="1" ht="18" customHeight="1" x14ac:dyDescent="0.2">
      <c r="A14" s="107">
        <f t="shared" si="2"/>
        <v>8</v>
      </c>
      <c r="B14" s="345" t="str">
        <f t="shared" si="3"/>
        <v/>
      </c>
      <c r="C14" s="346"/>
      <c r="D14" s="93"/>
      <c r="E14" s="1"/>
      <c r="F14" s="79" t="s">
        <v>15</v>
      </c>
      <c r="G14" s="2"/>
      <c r="H14" s="173">
        <f t="shared" si="0"/>
        <v>0</v>
      </c>
      <c r="I14" s="79" t="s">
        <v>15</v>
      </c>
      <c r="J14" s="177">
        <f t="shared" si="1"/>
        <v>0</v>
      </c>
      <c r="K14" s="168"/>
      <c r="L14" s="79" t="s">
        <v>15</v>
      </c>
      <c r="M14" s="169"/>
      <c r="N14" s="170"/>
      <c r="O14" s="79" t="s">
        <v>15</v>
      </c>
      <c r="P14" s="169"/>
      <c r="Q14" s="170"/>
      <c r="R14" s="79" t="s">
        <v>15</v>
      </c>
      <c r="S14" s="169"/>
      <c r="T14" s="3"/>
      <c r="U14" s="78" t="s">
        <v>16</v>
      </c>
      <c r="V14" s="3"/>
      <c r="W14" s="259" t="s">
        <v>17</v>
      </c>
      <c r="X14" s="304"/>
      <c r="Y14" s="262"/>
      <c r="AA14" s="65" t="b">
        <f t="shared" si="4"/>
        <v>0</v>
      </c>
      <c r="AB14" s="65" t="b">
        <f t="shared" si="5"/>
        <v>0</v>
      </c>
      <c r="AC14" s="65" t="b">
        <f t="shared" si="6"/>
        <v>0</v>
      </c>
    </row>
    <row r="15" spans="1:30" s="65" customFormat="1" ht="18" customHeight="1" x14ac:dyDescent="0.2">
      <c r="A15" s="107">
        <f t="shared" si="2"/>
        <v>9</v>
      </c>
      <c r="B15" s="345" t="str">
        <f t="shared" si="3"/>
        <v/>
      </c>
      <c r="C15" s="346"/>
      <c r="D15" s="93"/>
      <c r="E15" s="1"/>
      <c r="F15" s="79" t="s">
        <v>15</v>
      </c>
      <c r="G15" s="2"/>
      <c r="H15" s="173">
        <f t="shared" si="0"/>
        <v>0</v>
      </c>
      <c r="I15" s="79" t="s">
        <v>15</v>
      </c>
      <c r="J15" s="177">
        <f t="shared" si="1"/>
        <v>0</v>
      </c>
      <c r="K15" s="168"/>
      <c r="L15" s="79" t="s">
        <v>15</v>
      </c>
      <c r="M15" s="169"/>
      <c r="N15" s="170"/>
      <c r="O15" s="79" t="s">
        <v>15</v>
      </c>
      <c r="P15" s="169"/>
      <c r="Q15" s="170"/>
      <c r="R15" s="79" t="s">
        <v>15</v>
      </c>
      <c r="S15" s="169"/>
      <c r="T15" s="3"/>
      <c r="U15" s="78" t="s">
        <v>16</v>
      </c>
      <c r="V15" s="3"/>
      <c r="W15" s="259" t="s">
        <v>17</v>
      </c>
      <c r="X15" s="304"/>
      <c r="Y15" s="262"/>
      <c r="AA15" s="65" t="b">
        <f t="shared" si="4"/>
        <v>0</v>
      </c>
      <c r="AB15" s="65" t="b">
        <f t="shared" si="5"/>
        <v>0</v>
      </c>
      <c r="AC15" s="65" t="b">
        <f t="shared" si="6"/>
        <v>0</v>
      </c>
    </row>
    <row r="16" spans="1:30" s="65" customFormat="1" ht="18" customHeight="1" x14ac:dyDescent="0.2">
      <c r="A16" s="107">
        <f t="shared" si="2"/>
        <v>10</v>
      </c>
      <c r="B16" s="345" t="str">
        <f t="shared" si="3"/>
        <v/>
      </c>
      <c r="C16" s="346"/>
      <c r="D16" s="93"/>
      <c r="E16" s="1"/>
      <c r="F16" s="79" t="s">
        <v>15</v>
      </c>
      <c r="G16" s="2"/>
      <c r="H16" s="173">
        <f t="shared" si="0"/>
        <v>0</v>
      </c>
      <c r="I16" s="79" t="s">
        <v>15</v>
      </c>
      <c r="J16" s="177">
        <f t="shared" si="1"/>
        <v>0</v>
      </c>
      <c r="K16" s="168"/>
      <c r="L16" s="79" t="s">
        <v>15</v>
      </c>
      <c r="M16" s="169"/>
      <c r="N16" s="170"/>
      <c r="O16" s="79" t="s">
        <v>15</v>
      </c>
      <c r="P16" s="169"/>
      <c r="Q16" s="170"/>
      <c r="R16" s="79" t="s">
        <v>15</v>
      </c>
      <c r="S16" s="169"/>
      <c r="T16" s="3"/>
      <c r="U16" s="78" t="s">
        <v>16</v>
      </c>
      <c r="V16" s="3"/>
      <c r="W16" s="259" t="s">
        <v>17</v>
      </c>
      <c r="X16" s="304"/>
      <c r="Y16" s="262"/>
      <c r="AA16" s="65" t="b">
        <f t="shared" si="4"/>
        <v>0</v>
      </c>
      <c r="AB16" s="65" t="b">
        <f t="shared" si="5"/>
        <v>0</v>
      </c>
      <c r="AC16" s="65" t="b">
        <f t="shared" si="6"/>
        <v>0</v>
      </c>
    </row>
    <row r="17" spans="1:29" s="65" customFormat="1" ht="18" customHeight="1" x14ac:dyDescent="0.2">
      <c r="A17" s="107">
        <f t="shared" si="2"/>
        <v>11</v>
      </c>
      <c r="B17" s="345" t="str">
        <f t="shared" si="3"/>
        <v/>
      </c>
      <c r="C17" s="346"/>
      <c r="D17" s="93"/>
      <c r="E17" s="1"/>
      <c r="F17" s="79" t="s">
        <v>15</v>
      </c>
      <c r="G17" s="2"/>
      <c r="H17" s="173">
        <f t="shared" si="0"/>
        <v>0</v>
      </c>
      <c r="I17" s="79" t="s">
        <v>15</v>
      </c>
      <c r="J17" s="177">
        <f t="shared" si="1"/>
        <v>0</v>
      </c>
      <c r="K17" s="168"/>
      <c r="L17" s="79" t="s">
        <v>15</v>
      </c>
      <c r="M17" s="169"/>
      <c r="N17" s="170"/>
      <c r="O17" s="79" t="s">
        <v>15</v>
      </c>
      <c r="P17" s="169"/>
      <c r="Q17" s="170"/>
      <c r="R17" s="79" t="s">
        <v>15</v>
      </c>
      <c r="S17" s="169"/>
      <c r="T17" s="3"/>
      <c r="U17" s="78" t="s">
        <v>16</v>
      </c>
      <c r="V17" s="3"/>
      <c r="W17" s="259" t="s">
        <v>17</v>
      </c>
      <c r="X17" s="304"/>
      <c r="Y17" s="262"/>
      <c r="AA17" s="65" t="b">
        <f t="shared" si="4"/>
        <v>0</v>
      </c>
      <c r="AB17" s="65" t="b">
        <f t="shared" si="5"/>
        <v>0</v>
      </c>
      <c r="AC17" s="65" t="b">
        <f t="shared" si="6"/>
        <v>0</v>
      </c>
    </row>
    <row r="18" spans="1:29" s="65" customFormat="1" ht="18" customHeight="1" x14ac:dyDescent="0.2">
      <c r="A18" s="107">
        <f t="shared" si="2"/>
        <v>12</v>
      </c>
      <c r="B18" s="345" t="str">
        <f t="shared" si="3"/>
        <v/>
      </c>
      <c r="C18" s="346"/>
      <c r="D18" s="93"/>
      <c r="E18" s="1"/>
      <c r="F18" s="79" t="s">
        <v>15</v>
      </c>
      <c r="G18" s="2"/>
      <c r="H18" s="173">
        <f t="shared" si="0"/>
        <v>0</v>
      </c>
      <c r="I18" s="79" t="s">
        <v>15</v>
      </c>
      <c r="J18" s="177">
        <f t="shared" si="1"/>
        <v>0</v>
      </c>
      <c r="K18" s="168"/>
      <c r="L18" s="79" t="s">
        <v>15</v>
      </c>
      <c r="M18" s="169"/>
      <c r="N18" s="170"/>
      <c r="O18" s="79" t="s">
        <v>15</v>
      </c>
      <c r="P18" s="169"/>
      <c r="Q18" s="170"/>
      <c r="R18" s="79" t="s">
        <v>15</v>
      </c>
      <c r="S18" s="169"/>
      <c r="T18" s="3"/>
      <c r="U18" s="78" t="s">
        <v>16</v>
      </c>
      <c r="V18" s="3"/>
      <c r="W18" s="259" t="s">
        <v>17</v>
      </c>
      <c r="X18" s="304"/>
      <c r="Y18" s="262"/>
      <c r="AA18" s="65" t="b">
        <f t="shared" si="4"/>
        <v>0</v>
      </c>
      <c r="AB18" s="65" t="b">
        <f t="shared" si="5"/>
        <v>0</v>
      </c>
      <c r="AC18" s="65" t="b">
        <f t="shared" si="6"/>
        <v>0</v>
      </c>
    </row>
    <row r="19" spans="1:29" s="65" customFormat="1" ht="18" customHeight="1" x14ac:dyDescent="0.2">
      <c r="A19" s="107">
        <f t="shared" si="2"/>
        <v>13</v>
      </c>
      <c r="B19" s="345" t="str">
        <f t="shared" si="3"/>
        <v/>
      </c>
      <c r="C19" s="346"/>
      <c r="D19" s="93"/>
      <c r="E19" s="1"/>
      <c r="F19" s="79" t="s">
        <v>15</v>
      </c>
      <c r="G19" s="2"/>
      <c r="H19" s="173">
        <f t="shared" si="0"/>
        <v>0</v>
      </c>
      <c r="I19" s="79" t="s">
        <v>15</v>
      </c>
      <c r="J19" s="177">
        <f t="shared" si="1"/>
        <v>0</v>
      </c>
      <c r="K19" s="168"/>
      <c r="L19" s="79" t="s">
        <v>15</v>
      </c>
      <c r="M19" s="169"/>
      <c r="N19" s="170"/>
      <c r="O19" s="79" t="s">
        <v>15</v>
      </c>
      <c r="P19" s="169"/>
      <c r="Q19" s="170"/>
      <c r="R19" s="79" t="s">
        <v>15</v>
      </c>
      <c r="S19" s="169"/>
      <c r="T19" s="3"/>
      <c r="U19" s="78" t="s">
        <v>16</v>
      </c>
      <c r="V19" s="3"/>
      <c r="W19" s="259" t="s">
        <v>17</v>
      </c>
      <c r="X19" s="304"/>
      <c r="Y19" s="262"/>
      <c r="AA19" s="65" t="b">
        <f t="shared" si="4"/>
        <v>0</v>
      </c>
      <c r="AB19" s="65" t="b">
        <f t="shared" si="5"/>
        <v>0</v>
      </c>
      <c r="AC19" s="65" t="b">
        <f t="shared" si="6"/>
        <v>0</v>
      </c>
    </row>
    <row r="20" spans="1:29" s="65" customFormat="1" ht="18" customHeight="1" x14ac:dyDescent="0.2">
      <c r="A20" s="107">
        <f t="shared" si="2"/>
        <v>14</v>
      </c>
      <c r="B20" s="345" t="str">
        <f t="shared" si="3"/>
        <v/>
      </c>
      <c r="C20" s="346"/>
      <c r="D20" s="93"/>
      <c r="E20" s="1"/>
      <c r="F20" s="79" t="s">
        <v>15</v>
      </c>
      <c r="G20" s="2"/>
      <c r="H20" s="173">
        <f t="shared" si="0"/>
        <v>0</v>
      </c>
      <c r="I20" s="79" t="s">
        <v>15</v>
      </c>
      <c r="J20" s="177">
        <f t="shared" si="1"/>
        <v>0</v>
      </c>
      <c r="K20" s="168"/>
      <c r="L20" s="79" t="s">
        <v>15</v>
      </c>
      <c r="M20" s="169"/>
      <c r="N20" s="170"/>
      <c r="O20" s="79" t="s">
        <v>15</v>
      </c>
      <c r="P20" s="169"/>
      <c r="Q20" s="170"/>
      <c r="R20" s="79" t="s">
        <v>15</v>
      </c>
      <c r="S20" s="169"/>
      <c r="T20" s="3"/>
      <c r="U20" s="78" t="s">
        <v>16</v>
      </c>
      <c r="V20" s="3"/>
      <c r="W20" s="259" t="s">
        <v>17</v>
      </c>
      <c r="X20" s="304"/>
      <c r="Y20" s="262"/>
      <c r="AA20" s="65" t="b">
        <f t="shared" si="4"/>
        <v>0</v>
      </c>
      <c r="AB20" s="65" t="b">
        <f t="shared" si="5"/>
        <v>0</v>
      </c>
      <c r="AC20" s="65" t="b">
        <f t="shared" si="6"/>
        <v>0</v>
      </c>
    </row>
    <row r="21" spans="1:29" s="65" customFormat="1" ht="18" customHeight="1" x14ac:dyDescent="0.2">
      <c r="A21" s="107">
        <f t="shared" si="2"/>
        <v>15</v>
      </c>
      <c r="B21" s="345" t="str">
        <f t="shared" si="3"/>
        <v/>
      </c>
      <c r="C21" s="346"/>
      <c r="D21" s="93"/>
      <c r="E21" s="1"/>
      <c r="F21" s="79" t="s">
        <v>15</v>
      </c>
      <c r="G21" s="2"/>
      <c r="H21" s="173">
        <f t="shared" si="0"/>
        <v>0</v>
      </c>
      <c r="I21" s="79" t="s">
        <v>15</v>
      </c>
      <c r="J21" s="177">
        <f t="shared" si="1"/>
        <v>0</v>
      </c>
      <c r="K21" s="168"/>
      <c r="L21" s="79" t="s">
        <v>15</v>
      </c>
      <c r="M21" s="169"/>
      <c r="N21" s="170"/>
      <c r="O21" s="79" t="s">
        <v>15</v>
      </c>
      <c r="P21" s="169"/>
      <c r="Q21" s="170"/>
      <c r="R21" s="79" t="s">
        <v>15</v>
      </c>
      <c r="S21" s="169"/>
      <c r="T21" s="3"/>
      <c r="U21" s="78" t="s">
        <v>16</v>
      </c>
      <c r="V21" s="3"/>
      <c r="W21" s="259" t="s">
        <v>17</v>
      </c>
      <c r="X21" s="304"/>
      <c r="Y21" s="262"/>
      <c r="AA21" s="65" t="b">
        <f t="shared" si="4"/>
        <v>0</v>
      </c>
      <c r="AB21" s="65" t="b">
        <f t="shared" si="5"/>
        <v>0</v>
      </c>
      <c r="AC21" s="65" t="b">
        <f t="shared" si="6"/>
        <v>0</v>
      </c>
    </row>
    <row r="22" spans="1:29" s="65" customFormat="1" ht="18" customHeight="1" x14ac:dyDescent="0.2">
      <c r="A22" s="107">
        <f t="shared" si="2"/>
        <v>16</v>
      </c>
      <c r="B22" s="345" t="str">
        <f t="shared" si="3"/>
        <v/>
      </c>
      <c r="C22" s="346"/>
      <c r="D22" s="93"/>
      <c r="E22" s="1"/>
      <c r="F22" s="79" t="s">
        <v>15</v>
      </c>
      <c r="G22" s="2"/>
      <c r="H22" s="173">
        <f t="shared" si="0"/>
        <v>0</v>
      </c>
      <c r="I22" s="79" t="s">
        <v>15</v>
      </c>
      <c r="J22" s="177">
        <f t="shared" si="1"/>
        <v>0</v>
      </c>
      <c r="K22" s="168"/>
      <c r="L22" s="79" t="s">
        <v>15</v>
      </c>
      <c r="M22" s="169"/>
      <c r="N22" s="170"/>
      <c r="O22" s="79" t="s">
        <v>15</v>
      </c>
      <c r="P22" s="169"/>
      <c r="Q22" s="170"/>
      <c r="R22" s="79" t="s">
        <v>15</v>
      </c>
      <c r="S22" s="169"/>
      <c r="T22" s="3"/>
      <c r="U22" s="78" t="s">
        <v>16</v>
      </c>
      <c r="V22" s="3"/>
      <c r="W22" s="259" t="s">
        <v>17</v>
      </c>
      <c r="X22" s="304"/>
      <c r="Y22" s="262"/>
      <c r="AA22" s="65" t="b">
        <f t="shared" si="4"/>
        <v>0</v>
      </c>
      <c r="AB22" s="65" t="b">
        <f t="shared" si="5"/>
        <v>0</v>
      </c>
      <c r="AC22" s="65" t="b">
        <f t="shared" si="6"/>
        <v>0</v>
      </c>
    </row>
    <row r="23" spans="1:29" s="65" customFormat="1" ht="18" customHeight="1" x14ac:dyDescent="0.2">
      <c r="A23" s="107">
        <f t="shared" si="2"/>
        <v>17</v>
      </c>
      <c r="B23" s="345" t="str">
        <f t="shared" si="3"/>
        <v/>
      </c>
      <c r="C23" s="346"/>
      <c r="D23" s="93"/>
      <c r="E23" s="1"/>
      <c r="F23" s="79" t="s">
        <v>15</v>
      </c>
      <c r="G23" s="2"/>
      <c r="H23" s="173">
        <f t="shared" si="0"/>
        <v>0</v>
      </c>
      <c r="I23" s="79" t="s">
        <v>15</v>
      </c>
      <c r="J23" s="177">
        <f t="shared" si="1"/>
        <v>0</v>
      </c>
      <c r="K23" s="168"/>
      <c r="L23" s="79" t="s">
        <v>15</v>
      </c>
      <c r="M23" s="169"/>
      <c r="N23" s="170"/>
      <c r="O23" s="79" t="s">
        <v>15</v>
      </c>
      <c r="P23" s="169"/>
      <c r="Q23" s="170"/>
      <c r="R23" s="79" t="s">
        <v>15</v>
      </c>
      <c r="S23" s="169"/>
      <c r="T23" s="3"/>
      <c r="U23" s="78" t="s">
        <v>16</v>
      </c>
      <c r="V23" s="3"/>
      <c r="W23" s="259" t="s">
        <v>17</v>
      </c>
      <c r="X23" s="304"/>
      <c r="Y23" s="262"/>
      <c r="AA23" s="65" t="b">
        <f t="shared" si="4"/>
        <v>0</v>
      </c>
      <c r="AB23" s="65" t="b">
        <f t="shared" si="5"/>
        <v>0</v>
      </c>
      <c r="AC23" s="65" t="b">
        <f t="shared" si="6"/>
        <v>0</v>
      </c>
    </row>
    <row r="24" spans="1:29" s="65" customFormat="1" ht="18" customHeight="1" x14ac:dyDescent="0.2">
      <c r="A24" s="107">
        <f t="shared" si="2"/>
        <v>18</v>
      </c>
      <c r="B24" s="345" t="str">
        <f t="shared" si="3"/>
        <v/>
      </c>
      <c r="C24" s="346"/>
      <c r="D24" s="93"/>
      <c r="E24" s="1"/>
      <c r="F24" s="79" t="s">
        <v>15</v>
      </c>
      <c r="G24" s="2"/>
      <c r="H24" s="173">
        <f t="shared" si="0"/>
        <v>0</v>
      </c>
      <c r="I24" s="79" t="s">
        <v>15</v>
      </c>
      <c r="J24" s="177">
        <f t="shared" si="1"/>
        <v>0</v>
      </c>
      <c r="K24" s="168"/>
      <c r="L24" s="79" t="s">
        <v>15</v>
      </c>
      <c r="M24" s="169"/>
      <c r="N24" s="170"/>
      <c r="O24" s="79" t="s">
        <v>15</v>
      </c>
      <c r="P24" s="169"/>
      <c r="Q24" s="170"/>
      <c r="R24" s="79" t="s">
        <v>15</v>
      </c>
      <c r="S24" s="169"/>
      <c r="T24" s="3"/>
      <c r="U24" s="78" t="s">
        <v>16</v>
      </c>
      <c r="V24" s="3"/>
      <c r="W24" s="259" t="s">
        <v>17</v>
      </c>
      <c r="X24" s="304"/>
      <c r="Y24" s="262"/>
      <c r="AA24" s="65" t="b">
        <f t="shared" si="4"/>
        <v>0</v>
      </c>
      <c r="AB24" s="65" t="b">
        <f t="shared" si="5"/>
        <v>0</v>
      </c>
      <c r="AC24" s="65" t="b">
        <f t="shared" si="6"/>
        <v>0</v>
      </c>
    </row>
    <row r="25" spans="1:29" s="65" customFormat="1" ht="18" customHeight="1" x14ac:dyDescent="0.2">
      <c r="A25" s="107">
        <f t="shared" si="2"/>
        <v>19</v>
      </c>
      <c r="B25" s="345" t="str">
        <f t="shared" si="3"/>
        <v/>
      </c>
      <c r="C25" s="346"/>
      <c r="D25" s="93"/>
      <c r="E25" s="1"/>
      <c r="F25" s="79" t="s">
        <v>15</v>
      </c>
      <c r="G25" s="2"/>
      <c r="H25" s="173">
        <f t="shared" si="0"/>
        <v>0</v>
      </c>
      <c r="I25" s="79" t="s">
        <v>15</v>
      </c>
      <c r="J25" s="177">
        <f t="shared" si="1"/>
        <v>0</v>
      </c>
      <c r="K25" s="168"/>
      <c r="L25" s="79" t="s">
        <v>15</v>
      </c>
      <c r="M25" s="169"/>
      <c r="N25" s="170"/>
      <c r="O25" s="79" t="s">
        <v>15</v>
      </c>
      <c r="P25" s="169"/>
      <c r="Q25" s="170"/>
      <c r="R25" s="79" t="s">
        <v>15</v>
      </c>
      <c r="S25" s="169"/>
      <c r="T25" s="3"/>
      <c r="U25" s="78" t="s">
        <v>16</v>
      </c>
      <c r="V25" s="3"/>
      <c r="W25" s="259" t="s">
        <v>17</v>
      </c>
      <c r="X25" s="304"/>
      <c r="Y25" s="262"/>
      <c r="AA25" s="65" t="b">
        <f t="shared" si="4"/>
        <v>0</v>
      </c>
      <c r="AB25" s="65" t="b">
        <f t="shared" si="5"/>
        <v>0</v>
      </c>
      <c r="AC25" s="65" t="b">
        <f t="shared" si="6"/>
        <v>0</v>
      </c>
    </row>
    <row r="26" spans="1:29" s="65" customFormat="1" ht="18" customHeight="1" x14ac:dyDescent="0.2">
      <c r="A26" s="107">
        <f t="shared" si="2"/>
        <v>20</v>
      </c>
      <c r="B26" s="345" t="str">
        <f t="shared" si="3"/>
        <v/>
      </c>
      <c r="C26" s="346"/>
      <c r="D26" s="93"/>
      <c r="E26" s="1"/>
      <c r="F26" s="79" t="s">
        <v>15</v>
      </c>
      <c r="G26" s="2"/>
      <c r="H26" s="173">
        <f t="shared" si="0"/>
        <v>0</v>
      </c>
      <c r="I26" s="79" t="s">
        <v>15</v>
      </c>
      <c r="J26" s="177">
        <f t="shared" si="1"/>
        <v>0</v>
      </c>
      <c r="K26" s="168"/>
      <c r="L26" s="79" t="s">
        <v>15</v>
      </c>
      <c r="M26" s="169"/>
      <c r="N26" s="170"/>
      <c r="O26" s="79" t="s">
        <v>15</v>
      </c>
      <c r="P26" s="169"/>
      <c r="Q26" s="170"/>
      <c r="R26" s="79" t="s">
        <v>15</v>
      </c>
      <c r="S26" s="169"/>
      <c r="T26" s="3"/>
      <c r="U26" s="78" t="s">
        <v>16</v>
      </c>
      <c r="V26" s="3"/>
      <c r="W26" s="259" t="s">
        <v>17</v>
      </c>
      <c r="X26" s="304"/>
      <c r="Y26" s="262"/>
      <c r="AA26" s="65" t="b">
        <f t="shared" si="4"/>
        <v>0</v>
      </c>
      <c r="AB26" s="65" t="b">
        <f t="shared" si="5"/>
        <v>0</v>
      </c>
      <c r="AC26" s="65" t="b">
        <f t="shared" si="6"/>
        <v>0</v>
      </c>
    </row>
    <row r="27" spans="1:29" s="65" customFormat="1" ht="18" customHeight="1" x14ac:dyDescent="0.2">
      <c r="A27" s="107">
        <f t="shared" si="2"/>
        <v>21</v>
      </c>
      <c r="B27" s="345" t="str">
        <f t="shared" si="3"/>
        <v/>
      </c>
      <c r="C27" s="346"/>
      <c r="D27" s="93"/>
      <c r="E27" s="1"/>
      <c r="F27" s="79" t="s">
        <v>15</v>
      </c>
      <c r="G27" s="2"/>
      <c r="H27" s="173">
        <f t="shared" si="0"/>
        <v>0</v>
      </c>
      <c r="I27" s="79" t="s">
        <v>15</v>
      </c>
      <c r="J27" s="177">
        <f t="shared" si="1"/>
        <v>0</v>
      </c>
      <c r="K27" s="168"/>
      <c r="L27" s="79" t="s">
        <v>15</v>
      </c>
      <c r="M27" s="169"/>
      <c r="N27" s="170"/>
      <c r="O27" s="79" t="s">
        <v>15</v>
      </c>
      <c r="P27" s="169"/>
      <c r="Q27" s="170"/>
      <c r="R27" s="79" t="s">
        <v>15</v>
      </c>
      <c r="S27" s="169"/>
      <c r="T27" s="3"/>
      <c r="U27" s="78" t="s">
        <v>16</v>
      </c>
      <c r="V27" s="3"/>
      <c r="W27" s="259" t="s">
        <v>17</v>
      </c>
      <c r="X27" s="304"/>
      <c r="Y27" s="262"/>
      <c r="AA27" s="65" t="b">
        <f t="shared" si="4"/>
        <v>0</v>
      </c>
      <c r="AB27" s="65" t="b">
        <f t="shared" si="5"/>
        <v>0</v>
      </c>
      <c r="AC27" s="65" t="b">
        <f t="shared" si="6"/>
        <v>0</v>
      </c>
    </row>
    <row r="28" spans="1:29" s="65" customFormat="1" ht="18" customHeight="1" x14ac:dyDescent="0.2">
      <c r="A28" s="107">
        <f t="shared" si="2"/>
        <v>22</v>
      </c>
      <c r="B28" s="345" t="str">
        <f t="shared" si="3"/>
        <v/>
      </c>
      <c r="C28" s="346"/>
      <c r="D28" s="93"/>
      <c r="E28" s="1"/>
      <c r="F28" s="79" t="s">
        <v>15</v>
      </c>
      <c r="G28" s="2"/>
      <c r="H28" s="173">
        <f t="shared" si="0"/>
        <v>0</v>
      </c>
      <c r="I28" s="79" t="s">
        <v>15</v>
      </c>
      <c r="J28" s="177">
        <f t="shared" si="1"/>
        <v>0</v>
      </c>
      <c r="K28" s="168"/>
      <c r="L28" s="79" t="s">
        <v>15</v>
      </c>
      <c r="M28" s="169"/>
      <c r="N28" s="170"/>
      <c r="O28" s="79" t="s">
        <v>15</v>
      </c>
      <c r="P28" s="169"/>
      <c r="Q28" s="170"/>
      <c r="R28" s="79" t="s">
        <v>15</v>
      </c>
      <c r="S28" s="169"/>
      <c r="T28" s="3"/>
      <c r="U28" s="78" t="s">
        <v>16</v>
      </c>
      <c r="V28" s="3"/>
      <c r="W28" s="259" t="s">
        <v>17</v>
      </c>
      <c r="X28" s="304"/>
      <c r="Y28" s="262"/>
      <c r="AA28" s="65" t="b">
        <f t="shared" si="4"/>
        <v>0</v>
      </c>
      <c r="AB28" s="65" t="b">
        <f t="shared" si="5"/>
        <v>0</v>
      </c>
      <c r="AC28" s="65" t="b">
        <f t="shared" si="6"/>
        <v>0</v>
      </c>
    </row>
    <row r="29" spans="1:29" s="65" customFormat="1" ht="18" customHeight="1" x14ac:dyDescent="0.2">
      <c r="A29" s="107">
        <f t="shared" si="2"/>
        <v>23</v>
      </c>
      <c r="B29" s="345" t="str">
        <f t="shared" si="3"/>
        <v/>
      </c>
      <c r="C29" s="346"/>
      <c r="D29" s="93"/>
      <c r="E29" s="1"/>
      <c r="F29" s="79" t="s">
        <v>15</v>
      </c>
      <c r="G29" s="2"/>
      <c r="H29" s="173">
        <f t="shared" si="0"/>
        <v>0</v>
      </c>
      <c r="I29" s="79" t="s">
        <v>15</v>
      </c>
      <c r="J29" s="177">
        <f t="shared" si="1"/>
        <v>0</v>
      </c>
      <c r="K29" s="168"/>
      <c r="L29" s="79" t="s">
        <v>15</v>
      </c>
      <c r="M29" s="169"/>
      <c r="N29" s="170"/>
      <c r="O29" s="79" t="s">
        <v>15</v>
      </c>
      <c r="P29" s="169"/>
      <c r="Q29" s="170"/>
      <c r="R29" s="79" t="s">
        <v>15</v>
      </c>
      <c r="S29" s="169"/>
      <c r="T29" s="3"/>
      <c r="U29" s="78" t="s">
        <v>16</v>
      </c>
      <c r="V29" s="3"/>
      <c r="W29" s="259" t="s">
        <v>17</v>
      </c>
      <c r="X29" s="304"/>
      <c r="Y29" s="262"/>
      <c r="AA29" s="65" t="b">
        <f t="shared" si="4"/>
        <v>0</v>
      </c>
      <c r="AB29" s="65" t="b">
        <f t="shared" si="5"/>
        <v>0</v>
      </c>
      <c r="AC29" s="65" t="b">
        <f t="shared" si="6"/>
        <v>0</v>
      </c>
    </row>
    <row r="30" spans="1:29" s="65" customFormat="1" ht="18" customHeight="1" x14ac:dyDescent="0.2">
      <c r="A30" s="107">
        <f t="shared" si="2"/>
        <v>24</v>
      </c>
      <c r="B30" s="345" t="str">
        <f t="shared" si="3"/>
        <v/>
      </c>
      <c r="C30" s="346"/>
      <c r="D30" s="93"/>
      <c r="E30" s="1"/>
      <c r="F30" s="79" t="s">
        <v>15</v>
      </c>
      <c r="G30" s="2"/>
      <c r="H30" s="173">
        <f t="shared" si="0"/>
        <v>0</v>
      </c>
      <c r="I30" s="79" t="s">
        <v>15</v>
      </c>
      <c r="J30" s="177">
        <f t="shared" si="1"/>
        <v>0</v>
      </c>
      <c r="K30" s="168"/>
      <c r="L30" s="79" t="s">
        <v>15</v>
      </c>
      <c r="M30" s="169"/>
      <c r="N30" s="170"/>
      <c r="O30" s="79" t="s">
        <v>15</v>
      </c>
      <c r="P30" s="169"/>
      <c r="Q30" s="170"/>
      <c r="R30" s="79" t="s">
        <v>15</v>
      </c>
      <c r="S30" s="169"/>
      <c r="T30" s="3"/>
      <c r="U30" s="78" t="s">
        <v>16</v>
      </c>
      <c r="V30" s="3"/>
      <c r="W30" s="259" t="s">
        <v>17</v>
      </c>
      <c r="X30" s="304"/>
      <c r="Y30" s="262"/>
      <c r="AA30" s="65" t="b">
        <f t="shared" si="4"/>
        <v>0</v>
      </c>
      <c r="AB30" s="65" t="b">
        <f t="shared" si="5"/>
        <v>0</v>
      </c>
      <c r="AC30" s="65" t="b">
        <f t="shared" si="6"/>
        <v>0</v>
      </c>
    </row>
    <row r="31" spans="1:29" s="65" customFormat="1" ht="18" customHeight="1" x14ac:dyDescent="0.2">
      <c r="A31" s="107">
        <f t="shared" si="2"/>
        <v>25</v>
      </c>
      <c r="B31" s="345" t="str">
        <f t="shared" si="3"/>
        <v/>
      </c>
      <c r="C31" s="346"/>
      <c r="D31" s="93"/>
      <c r="E31" s="1"/>
      <c r="F31" s="79" t="s">
        <v>15</v>
      </c>
      <c r="G31" s="2"/>
      <c r="H31" s="173">
        <f t="shared" si="0"/>
        <v>0</v>
      </c>
      <c r="I31" s="79" t="s">
        <v>15</v>
      </c>
      <c r="J31" s="177">
        <f t="shared" si="1"/>
        <v>0</v>
      </c>
      <c r="K31" s="168"/>
      <c r="L31" s="79" t="s">
        <v>15</v>
      </c>
      <c r="M31" s="169"/>
      <c r="N31" s="170"/>
      <c r="O31" s="79" t="s">
        <v>15</v>
      </c>
      <c r="P31" s="169"/>
      <c r="Q31" s="170"/>
      <c r="R31" s="79" t="s">
        <v>15</v>
      </c>
      <c r="S31" s="169"/>
      <c r="T31" s="3"/>
      <c r="U31" s="78" t="s">
        <v>16</v>
      </c>
      <c r="V31" s="3"/>
      <c r="W31" s="259" t="s">
        <v>17</v>
      </c>
      <c r="X31" s="304"/>
      <c r="Y31" s="262"/>
      <c r="AA31" s="65" t="b">
        <f t="shared" si="4"/>
        <v>0</v>
      </c>
      <c r="AB31" s="65" t="b">
        <f t="shared" si="5"/>
        <v>0</v>
      </c>
      <c r="AC31" s="65" t="b">
        <f t="shared" si="6"/>
        <v>0</v>
      </c>
    </row>
    <row r="32" spans="1:29" s="65" customFormat="1" ht="18" customHeight="1" x14ac:dyDescent="0.2">
      <c r="A32" s="107">
        <f t="shared" si="2"/>
        <v>26</v>
      </c>
      <c r="B32" s="345" t="str">
        <f t="shared" si="3"/>
        <v/>
      </c>
      <c r="C32" s="346"/>
      <c r="D32" s="93"/>
      <c r="E32" s="1"/>
      <c r="F32" s="79" t="s">
        <v>15</v>
      </c>
      <c r="G32" s="2"/>
      <c r="H32" s="173">
        <f t="shared" si="0"/>
        <v>0</v>
      </c>
      <c r="I32" s="79" t="s">
        <v>15</v>
      </c>
      <c r="J32" s="177">
        <f t="shared" si="1"/>
        <v>0</v>
      </c>
      <c r="K32" s="168"/>
      <c r="L32" s="79" t="s">
        <v>15</v>
      </c>
      <c r="M32" s="169"/>
      <c r="N32" s="170"/>
      <c r="O32" s="79" t="s">
        <v>15</v>
      </c>
      <c r="P32" s="169"/>
      <c r="Q32" s="170"/>
      <c r="R32" s="79" t="s">
        <v>15</v>
      </c>
      <c r="S32" s="169"/>
      <c r="T32" s="3"/>
      <c r="U32" s="78" t="s">
        <v>16</v>
      </c>
      <c r="V32" s="3"/>
      <c r="W32" s="259" t="s">
        <v>17</v>
      </c>
      <c r="X32" s="304"/>
      <c r="Y32" s="262"/>
      <c r="AA32" s="65" t="b">
        <f t="shared" si="4"/>
        <v>0</v>
      </c>
      <c r="AB32" s="65" t="b">
        <f t="shared" si="5"/>
        <v>0</v>
      </c>
      <c r="AC32" s="65" t="b">
        <f t="shared" si="6"/>
        <v>0</v>
      </c>
    </row>
    <row r="33" spans="1:29" s="65" customFormat="1" ht="18" customHeight="1" x14ac:dyDescent="0.2">
      <c r="A33" s="107">
        <f t="shared" si="2"/>
        <v>27</v>
      </c>
      <c r="B33" s="345" t="str">
        <f t="shared" si="3"/>
        <v/>
      </c>
      <c r="C33" s="346"/>
      <c r="D33" s="93"/>
      <c r="E33" s="1"/>
      <c r="F33" s="79" t="s">
        <v>15</v>
      </c>
      <c r="G33" s="2"/>
      <c r="H33" s="173">
        <f t="shared" si="0"/>
        <v>0</v>
      </c>
      <c r="I33" s="79" t="s">
        <v>15</v>
      </c>
      <c r="J33" s="177">
        <f t="shared" si="1"/>
        <v>0</v>
      </c>
      <c r="K33" s="168"/>
      <c r="L33" s="79" t="s">
        <v>15</v>
      </c>
      <c r="M33" s="169"/>
      <c r="N33" s="170"/>
      <c r="O33" s="79" t="s">
        <v>15</v>
      </c>
      <c r="P33" s="169"/>
      <c r="Q33" s="170"/>
      <c r="R33" s="79" t="s">
        <v>15</v>
      </c>
      <c r="S33" s="169"/>
      <c r="T33" s="3"/>
      <c r="U33" s="78" t="s">
        <v>16</v>
      </c>
      <c r="V33" s="3"/>
      <c r="W33" s="259" t="s">
        <v>17</v>
      </c>
      <c r="X33" s="304"/>
      <c r="Y33" s="262"/>
      <c r="AA33" s="65" t="b">
        <f t="shared" si="4"/>
        <v>0</v>
      </c>
      <c r="AB33" s="65" t="b">
        <f t="shared" si="5"/>
        <v>0</v>
      </c>
      <c r="AC33" s="65" t="b">
        <f t="shared" si="6"/>
        <v>0</v>
      </c>
    </row>
    <row r="34" spans="1:29" s="65" customFormat="1" ht="18" customHeight="1" x14ac:dyDescent="0.2">
      <c r="A34" s="107">
        <f t="shared" si="2"/>
        <v>28</v>
      </c>
      <c r="B34" s="345" t="str">
        <f t="shared" si="3"/>
        <v/>
      </c>
      <c r="C34" s="346"/>
      <c r="D34" s="93"/>
      <c r="E34" s="1"/>
      <c r="F34" s="79" t="s">
        <v>15</v>
      </c>
      <c r="G34" s="2"/>
      <c r="H34" s="173">
        <f t="shared" si="0"/>
        <v>0</v>
      </c>
      <c r="I34" s="79" t="s">
        <v>15</v>
      </c>
      <c r="J34" s="177">
        <f t="shared" si="1"/>
        <v>0</v>
      </c>
      <c r="K34" s="168"/>
      <c r="L34" s="79" t="s">
        <v>15</v>
      </c>
      <c r="M34" s="169"/>
      <c r="N34" s="170"/>
      <c r="O34" s="79" t="s">
        <v>15</v>
      </c>
      <c r="P34" s="169"/>
      <c r="Q34" s="170"/>
      <c r="R34" s="79" t="s">
        <v>15</v>
      </c>
      <c r="S34" s="169"/>
      <c r="T34" s="3"/>
      <c r="U34" s="78" t="s">
        <v>16</v>
      </c>
      <c r="V34" s="3"/>
      <c r="W34" s="259" t="s">
        <v>17</v>
      </c>
      <c r="X34" s="304"/>
      <c r="Y34" s="262"/>
      <c r="AA34" s="65" t="b">
        <f t="shared" si="4"/>
        <v>0</v>
      </c>
      <c r="AB34" s="65" t="b">
        <f t="shared" si="5"/>
        <v>0</v>
      </c>
      <c r="AC34" s="65" t="b">
        <f t="shared" si="6"/>
        <v>0</v>
      </c>
    </row>
    <row r="35" spans="1:29" s="65" customFormat="1" ht="18" customHeight="1" x14ac:dyDescent="0.2">
      <c r="A35" s="107">
        <f t="shared" si="2"/>
        <v>29</v>
      </c>
      <c r="B35" s="345" t="str">
        <f t="shared" si="3"/>
        <v/>
      </c>
      <c r="C35" s="346"/>
      <c r="D35" s="93"/>
      <c r="E35" s="1"/>
      <c r="F35" s="79" t="s">
        <v>15</v>
      </c>
      <c r="G35" s="2"/>
      <c r="H35" s="173">
        <f t="shared" si="0"/>
        <v>0</v>
      </c>
      <c r="I35" s="79" t="s">
        <v>15</v>
      </c>
      <c r="J35" s="177">
        <f t="shared" si="1"/>
        <v>0</v>
      </c>
      <c r="K35" s="168"/>
      <c r="L35" s="79" t="s">
        <v>15</v>
      </c>
      <c r="M35" s="169"/>
      <c r="N35" s="170"/>
      <c r="O35" s="79" t="s">
        <v>15</v>
      </c>
      <c r="P35" s="169"/>
      <c r="Q35" s="170"/>
      <c r="R35" s="79" t="s">
        <v>15</v>
      </c>
      <c r="S35" s="169"/>
      <c r="T35" s="3"/>
      <c r="U35" s="78" t="s">
        <v>16</v>
      </c>
      <c r="V35" s="3"/>
      <c r="W35" s="259" t="s">
        <v>17</v>
      </c>
      <c r="X35" s="304"/>
      <c r="Y35" s="262"/>
      <c r="AA35" s="65" t="b">
        <f t="shared" si="4"/>
        <v>0</v>
      </c>
      <c r="AB35" s="65" t="b">
        <f t="shared" si="5"/>
        <v>0</v>
      </c>
      <c r="AC35" s="65" t="b">
        <f t="shared" si="6"/>
        <v>0</v>
      </c>
    </row>
    <row r="36" spans="1:29" s="65" customFormat="1" ht="18" customHeight="1" x14ac:dyDescent="0.2">
      <c r="A36" s="107">
        <f t="shared" si="2"/>
        <v>30</v>
      </c>
      <c r="B36" s="345" t="str">
        <f t="shared" si="3"/>
        <v/>
      </c>
      <c r="C36" s="346"/>
      <c r="D36" s="93"/>
      <c r="E36" s="1"/>
      <c r="F36" s="79" t="s">
        <v>15</v>
      </c>
      <c r="G36" s="2"/>
      <c r="H36" s="173">
        <f t="shared" si="0"/>
        <v>0</v>
      </c>
      <c r="I36" s="79" t="s">
        <v>15</v>
      </c>
      <c r="J36" s="177">
        <f t="shared" si="1"/>
        <v>0</v>
      </c>
      <c r="K36" s="168"/>
      <c r="L36" s="79" t="s">
        <v>15</v>
      </c>
      <c r="M36" s="169"/>
      <c r="N36" s="170"/>
      <c r="O36" s="79" t="s">
        <v>15</v>
      </c>
      <c r="P36" s="169"/>
      <c r="Q36" s="170"/>
      <c r="R36" s="79" t="s">
        <v>15</v>
      </c>
      <c r="S36" s="169"/>
      <c r="T36" s="3"/>
      <c r="U36" s="78" t="s">
        <v>16</v>
      </c>
      <c r="V36" s="3"/>
      <c r="W36" s="259" t="s">
        <v>17</v>
      </c>
      <c r="X36" s="304"/>
      <c r="Y36" s="262"/>
      <c r="AA36" s="65" t="b">
        <f t="shared" si="4"/>
        <v>0</v>
      </c>
      <c r="AB36" s="65" t="b">
        <f t="shared" si="5"/>
        <v>0</v>
      </c>
      <c r="AC36" s="65" t="b">
        <f t="shared" si="6"/>
        <v>0</v>
      </c>
    </row>
    <row r="37" spans="1:29" s="65" customFormat="1" ht="18" customHeight="1" x14ac:dyDescent="0.2">
      <c r="A37" s="107">
        <f t="shared" si="2"/>
        <v>31</v>
      </c>
      <c r="B37" s="345" t="str">
        <f t="shared" si="3"/>
        <v/>
      </c>
      <c r="C37" s="346"/>
      <c r="D37" s="93"/>
      <c r="E37" s="1"/>
      <c r="F37" s="79" t="s">
        <v>15</v>
      </c>
      <c r="G37" s="2"/>
      <c r="H37" s="173">
        <f t="shared" si="0"/>
        <v>0</v>
      </c>
      <c r="I37" s="79" t="s">
        <v>15</v>
      </c>
      <c r="J37" s="177">
        <f t="shared" si="1"/>
        <v>0</v>
      </c>
      <c r="K37" s="168"/>
      <c r="L37" s="79" t="s">
        <v>15</v>
      </c>
      <c r="M37" s="169"/>
      <c r="N37" s="170"/>
      <c r="O37" s="79" t="s">
        <v>15</v>
      </c>
      <c r="P37" s="169"/>
      <c r="Q37" s="170"/>
      <c r="R37" s="79" t="s">
        <v>15</v>
      </c>
      <c r="S37" s="169"/>
      <c r="T37" s="3"/>
      <c r="U37" s="78" t="s">
        <v>16</v>
      </c>
      <c r="V37" s="3"/>
      <c r="W37" s="259" t="s">
        <v>17</v>
      </c>
      <c r="X37" s="304"/>
      <c r="Y37" s="262"/>
      <c r="AA37" s="65" t="b">
        <f t="shared" si="4"/>
        <v>0</v>
      </c>
      <c r="AB37" s="65" t="b">
        <f t="shared" si="5"/>
        <v>0</v>
      </c>
      <c r="AC37" s="65" t="b">
        <f t="shared" si="6"/>
        <v>0</v>
      </c>
    </row>
    <row r="38" spans="1:29" s="65" customFormat="1" ht="18" customHeight="1" x14ac:dyDescent="0.2">
      <c r="A38" s="107">
        <f t="shared" si="2"/>
        <v>32</v>
      </c>
      <c r="B38" s="345" t="str">
        <f t="shared" si="3"/>
        <v/>
      </c>
      <c r="C38" s="346"/>
      <c r="D38" s="93"/>
      <c r="E38" s="1"/>
      <c r="F38" s="79" t="s">
        <v>15</v>
      </c>
      <c r="G38" s="2"/>
      <c r="H38" s="173">
        <f t="shared" si="0"/>
        <v>0</v>
      </c>
      <c r="I38" s="79" t="s">
        <v>15</v>
      </c>
      <c r="J38" s="177">
        <f t="shared" si="1"/>
        <v>0</v>
      </c>
      <c r="K38" s="168"/>
      <c r="L38" s="79" t="s">
        <v>15</v>
      </c>
      <c r="M38" s="169"/>
      <c r="N38" s="170"/>
      <c r="O38" s="79" t="s">
        <v>15</v>
      </c>
      <c r="P38" s="169"/>
      <c r="Q38" s="170"/>
      <c r="R38" s="79" t="s">
        <v>15</v>
      </c>
      <c r="S38" s="169"/>
      <c r="T38" s="3"/>
      <c r="U38" s="78" t="s">
        <v>16</v>
      </c>
      <c r="V38" s="3"/>
      <c r="W38" s="259" t="s">
        <v>17</v>
      </c>
      <c r="X38" s="304"/>
      <c r="Y38" s="262"/>
      <c r="AA38" s="65" t="b">
        <f t="shared" si="4"/>
        <v>0</v>
      </c>
      <c r="AB38" s="65" t="b">
        <f t="shared" si="5"/>
        <v>0</v>
      </c>
      <c r="AC38" s="65" t="b">
        <f t="shared" si="6"/>
        <v>0</v>
      </c>
    </row>
    <row r="39" spans="1:29" s="65" customFormat="1" ht="18" customHeight="1" x14ac:dyDescent="0.2">
      <c r="A39" s="107">
        <f t="shared" si="2"/>
        <v>33</v>
      </c>
      <c r="B39" s="345" t="str">
        <f t="shared" si="3"/>
        <v/>
      </c>
      <c r="C39" s="346"/>
      <c r="D39" s="93"/>
      <c r="E39" s="1"/>
      <c r="F39" s="79" t="s">
        <v>15</v>
      </c>
      <c r="G39" s="2"/>
      <c r="H39" s="173">
        <f t="shared" ref="H39:H64" si="7">K39+N39+Q39</f>
        <v>0</v>
      </c>
      <c r="I39" s="79" t="s">
        <v>15</v>
      </c>
      <c r="J39" s="177">
        <f t="shared" ref="J39:J64" si="8">M39+P39+S39</f>
        <v>0</v>
      </c>
      <c r="K39" s="168"/>
      <c r="L39" s="79" t="s">
        <v>15</v>
      </c>
      <c r="M39" s="169"/>
      <c r="N39" s="170"/>
      <c r="O39" s="79" t="s">
        <v>15</v>
      </c>
      <c r="P39" s="169"/>
      <c r="Q39" s="170"/>
      <c r="R39" s="79" t="s">
        <v>15</v>
      </c>
      <c r="S39" s="169"/>
      <c r="T39" s="3"/>
      <c r="U39" s="78" t="s">
        <v>16</v>
      </c>
      <c r="V39" s="3"/>
      <c r="W39" s="259" t="s">
        <v>17</v>
      </c>
      <c r="X39" s="304"/>
      <c r="Y39" s="262"/>
      <c r="AA39" s="65" t="b">
        <f t="shared" si="4"/>
        <v>0</v>
      </c>
      <c r="AB39" s="65" t="b">
        <f t="shared" si="5"/>
        <v>0</v>
      </c>
      <c r="AC39" s="65" t="b">
        <f t="shared" si="6"/>
        <v>0</v>
      </c>
    </row>
    <row r="40" spans="1:29" s="65" customFormat="1" ht="18" customHeight="1" x14ac:dyDescent="0.2">
      <c r="A40" s="107">
        <f t="shared" si="2"/>
        <v>34</v>
      </c>
      <c r="B40" s="345" t="str">
        <f t="shared" si="3"/>
        <v/>
      </c>
      <c r="C40" s="346"/>
      <c r="D40" s="93"/>
      <c r="E40" s="1"/>
      <c r="F40" s="79" t="s">
        <v>15</v>
      </c>
      <c r="G40" s="2"/>
      <c r="H40" s="173">
        <f t="shared" si="7"/>
        <v>0</v>
      </c>
      <c r="I40" s="79" t="s">
        <v>15</v>
      </c>
      <c r="J40" s="177">
        <f t="shared" si="8"/>
        <v>0</v>
      </c>
      <c r="K40" s="168"/>
      <c r="L40" s="79" t="s">
        <v>15</v>
      </c>
      <c r="M40" s="169"/>
      <c r="N40" s="170"/>
      <c r="O40" s="79" t="s">
        <v>15</v>
      </c>
      <c r="P40" s="169"/>
      <c r="Q40" s="170"/>
      <c r="R40" s="79" t="s">
        <v>15</v>
      </c>
      <c r="S40" s="169"/>
      <c r="T40" s="3"/>
      <c r="U40" s="78" t="s">
        <v>16</v>
      </c>
      <c r="V40" s="3"/>
      <c r="W40" s="259" t="s">
        <v>17</v>
      </c>
      <c r="X40" s="304"/>
      <c r="Y40" s="262"/>
      <c r="AA40" s="65" t="b">
        <f t="shared" si="4"/>
        <v>0</v>
      </c>
      <c r="AB40" s="65" t="b">
        <f t="shared" si="5"/>
        <v>0</v>
      </c>
      <c r="AC40" s="65" t="b">
        <f t="shared" si="6"/>
        <v>0</v>
      </c>
    </row>
    <row r="41" spans="1:29" s="65" customFormat="1" ht="18" customHeight="1" x14ac:dyDescent="0.2">
      <c r="A41" s="107">
        <f t="shared" si="2"/>
        <v>35</v>
      </c>
      <c r="B41" s="345" t="str">
        <f t="shared" si="3"/>
        <v/>
      </c>
      <c r="C41" s="346"/>
      <c r="D41" s="93"/>
      <c r="E41" s="1"/>
      <c r="F41" s="79" t="s">
        <v>15</v>
      </c>
      <c r="G41" s="2"/>
      <c r="H41" s="173">
        <f t="shared" si="7"/>
        <v>0</v>
      </c>
      <c r="I41" s="79" t="s">
        <v>15</v>
      </c>
      <c r="J41" s="177">
        <f t="shared" si="8"/>
        <v>0</v>
      </c>
      <c r="K41" s="168"/>
      <c r="L41" s="79" t="s">
        <v>15</v>
      </c>
      <c r="M41" s="169"/>
      <c r="N41" s="170"/>
      <c r="O41" s="79" t="s">
        <v>15</v>
      </c>
      <c r="P41" s="169"/>
      <c r="Q41" s="170"/>
      <c r="R41" s="79" t="s">
        <v>15</v>
      </c>
      <c r="S41" s="169"/>
      <c r="T41" s="3"/>
      <c r="U41" s="78" t="s">
        <v>16</v>
      </c>
      <c r="V41" s="3"/>
      <c r="W41" s="259" t="s">
        <v>17</v>
      </c>
      <c r="X41" s="304"/>
      <c r="Y41" s="262"/>
      <c r="AA41" s="65" t="b">
        <f t="shared" si="4"/>
        <v>0</v>
      </c>
      <c r="AB41" s="65" t="b">
        <f t="shared" si="5"/>
        <v>0</v>
      </c>
      <c r="AC41" s="65" t="b">
        <f t="shared" si="6"/>
        <v>0</v>
      </c>
    </row>
    <row r="42" spans="1:29" s="65" customFormat="1" ht="18" customHeight="1" x14ac:dyDescent="0.2">
      <c r="A42" s="107">
        <f t="shared" si="2"/>
        <v>36</v>
      </c>
      <c r="B42" s="345" t="str">
        <f t="shared" si="3"/>
        <v/>
      </c>
      <c r="C42" s="346"/>
      <c r="D42" s="93"/>
      <c r="E42" s="1"/>
      <c r="F42" s="79" t="s">
        <v>15</v>
      </c>
      <c r="G42" s="2"/>
      <c r="H42" s="173">
        <f t="shared" si="7"/>
        <v>0</v>
      </c>
      <c r="I42" s="79" t="s">
        <v>15</v>
      </c>
      <c r="J42" s="177">
        <f t="shared" si="8"/>
        <v>0</v>
      </c>
      <c r="K42" s="168"/>
      <c r="L42" s="79" t="s">
        <v>15</v>
      </c>
      <c r="M42" s="169"/>
      <c r="N42" s="170"/>
      <c r="O42" s="79" t="s">
        <v>15</v>
      </c>
      <c r="P42" s="169"/>
      <c r="Q42" s="170"/>
      <c r="R42" s="79" t="s">
        <v>15</v>
      </c>
      <c r="S42" s="169"/>
      <c r="T42" s="3"/>
      <c r="U42" s="78" t="s">
        <v>16</v>
      </c>
      <c r="V42" s="3"/>
      <c r="W42" s="259" t="s">
        <v>17</v>
      </c>
      <c r="X42" s="304"/>
      <c r="Y42" s="262"/>
      <c r="AA42" s="65" t="b">
        <f t="shared" si="4"/>
        <v>0</v>
      </c>
      <c r="AB42" s="65" t="b">
        <f t="shared" si="5"/>
        <v>0</v>
      </c>
      <c r="AC42" s="65" t="b">
        <f t="shared" si="6"/>
        <v>0</v>
      </c>
    </row>
    <row r="43" spans="1:29" s="65" customFormat="1" ht="18" customHeight="1" x14ac:dyDescent="0.2">
      <c r="A43" s="107">
        <f t="shared" si="2"/>
        <v>37</v>
      </c>
      <c r="B43" s="345" t="str">
        <f t="shared" si="3"/>
        <v/>
      </c>
      <c r="C43" s="346"/>
      <c r="D43" s="93"/>
      <c r="E43" s="1"/>
      <c r="F43" s="79" t="s">
        <v>15</v>
      </c>
      <c r="G43" s="2"/>
      <c r="H43" s="173">
        <f t="shared" si="7"/>
        <v>0</v>
      </c>
      <c r="I43" s="79" t="s">
        <v>15</v>
      </c>
      <c r="J43" s="177">
        <f t="shared" si="8"/>
        <v>0</v>
      </c>
      <c r="K43" s="168"/>
      <c r="L43" s="79" t="s">
        <v>15</v>
      </c>
      <c r="M43" s="169"/>
      <c r="N43" s="170"/>
      <c r="O43" s="79" t="s">
        <v>15</v>
      </c>
      <c r="P43" s="169"/>
      <c r="Q43" s="170"/>
      <c r="R43" s="79" t="s">
        <v>15</v>
      </c>
      <c r="S43" s="169"/>
      <c r="T43" s="3"/>
      <c r="U43" s="78" t="s">
        <v>16</v>
      </c>
      <c r="V43" s="3"/>
      <c r="W43" s="259" t="s">
        <v>17</v>
      </c>
      <c r="X43" s="304"/>
      <c r="Y43" s="262"/>
      <c r="AA43" s="65" t="b">
        <f t="shared" si="4"/>
        <v>0</v>
      </c>
      <c r="AB43" s="65" t="b">
        <f t="shared" si="5"/>
        <v>0</v>
      </c>
      <c r="AC43" s="65" t="b">
        <f t="shared" si="6"/>
        <v>0</v>
      </c>
    </row>
    <row r="44" spans="1:29" s="65" customFormat="1" ht="18" customHeight="1" x14ac:dyDescent="0.2">
      <c r="A44" s="107">
        <f t="shared" si="2"/>
        <v>38</v>
      </c>
      <c r="B44" s="345" t="str">
        <f t="shared" si="3"/>
        <v/>
      </c>
      <c r="C44" s="346"/>
      <c r="D44" s="93"/>
      <c r="E44" s="1"/>
      <c r="F44" s="79" t="s">
        <v>15</v>
      </c>
      <c r="G44" s="2"/>
      <c r="H44" s="173">
        <f t="shared" si="7"/>
        <v>0</v>
      </c>
      <c r="I44" s="79" t="s">
        <v>15</v>
      </c>
      <c r="J44" s="177">
        <f t="shared" si="8"/>
        <v>0</v>
      </c>
      <c r="K44" s="168"/>
      <c r="L44" s="79" t="s">
        <v>15</v>
      </c>
      <c r="M44" s="169"/>
      <c r="N44" s="170"/>
      <c r="O44" s="79" t="s">
        <v>15</v>
      </c>
      <c r="P44" s="169"/>
      <c r="Q44" s="170"/>
      <c r="R44" s="79" t="s">
        <v>15</v>
      </c>
      <c r="S44" s="169"/>
      <c r="T44" s="3"/>
      <c r="U44" s="78" t="s">
        <v>16</v>
      </c>
      <c r="V44" s="3"/>
      <c r="W44" s="259" t="s">
        <v>17</v>
      </c>
      <c r="X44" s="304"/>
      <c r="Y44" s="262"/>
      <c r="AA44" s="65" t="b">
        <f t="shared" si="4"/>
        <v>0</v>
      </c>
      <c r="AB44" s="65" t="b">
        <f t="shared" si="5"/>
        <v>0</v>
      </c>
      <c r="AC44" s="65" t="b">
        <f t="shared" si="6"/>
        <v>0</v>
      </c>
    </row>
    <row r="45" spans="1:29" s="65" customFormat="1" ht="18" customHeight="1" x14ac:dyDescent="0.2">
      <c r="A45" s="107">
        <f t="shared" si="2"/>
        <v>39</v>
      </c>
      <c r="B45" s="345" t="str">
        <f t="shared" si="3"/>
        <v/>
      </c>
      <c r="C45" s="346"/>
      <c r="D45" s="93"/>
      <c r="E45" s="1"/>
      <c r="F45" s="79" t="s">
        <v>15</v>
      </c>
      <c r="G45" s="2"/>
      <c r="H45" s="173">
        <f t="shared" si="7"/>
        <v>0</v>
      </c>
      <c r="I45" s="79" t="s">
        <v>15</v>
      </c>
      <c r="J45" s="177">
        <f t="shared" si="8"/>
        <v>0</v>
      </c>
      <c r="K45" s="168"/>
      <c r="L45" s="79" t="s">
        <v>15</v>
      </c>
      <c r="M45" s="169"/>
      <c r="N45" s="170"/>
      <c r="O45" s="79" t="s">
        <v>15</v>
      </c>
      <c r="P45" s="169"/>
      <c r="Q45" s="170"/>
      <c r="R45" s="79" t="s">
        <v>15</v>
      </c>
      <c r="S45" s="169"/>
      <c r="T45" s="3"/>
      <c r="U45" s="78" t="s">
        <v>16</v>
      </c>
      <c r="V45" s="3"/>
      <c r="W45" s="259" t="s">
        <v>17</v>
      </c>
      <c r="X45" s="304"/>
      <c r="Y45" s="262"/>
      <c r="AA45" s="65" t="b">
        <f t="shared" si="4"/>
        <v>0</v>
      </c>
      <c r="AB45" s="65" t="b">
        <f t="shared" si="5"/>
        <v>0</v>
      </c>
      <c r="AC45" s="65" t="b">
        <f t="shared" si="6"/>
        <v>0</v>
      </c>
    </row>
    <row r="46" spans="1:29" s="65" customFormat="1" ht="18" customHeight="1" x14ac:dyDescent="0.2">
      <c r="A46" s="107">
        <f t="shared" si="2"/>
        <v>40</v>
      </c>
      <c r="B46" s="345" t="str">
        <f t="shared" si="3"/>
        <v/>
      </c>
      <c r="C46" s="346"/>
      <c r="D46" s="93"/>
      <c r="E46" s="1"/>
      <c r="F46" s="79" t="s">
        <v>15</v>
      </c>
      <c r="G46" s="2"/>
      <c r="H46" s="173">
        <f t="shared" si="7"/>
        <v>0</v>
      </c>
      <c r="I46" s="79" t="s">
        <v>15</v>
      </c>
      <c r="J46" s="177">
        <f t="shared" si="8"/>
        <v>0</v>
      </c>
      <c r="K46" s="168"/>
      <c r="L46" s="79" t="s">
        <v>15</v>
      </c>
      <c r="M46" s="169"/>
      <c r="N46" s="170"/>
      <c r="O46" s="79" t="s">
        <v>15</v>
      </c>
      <c r="P46" s="169"/>
      <c r="Q46" s="170"/>
      <c r="R46" s="79" t="s">
        <v>15</v>
      </c>
      <c r="S46" s="169"/>
      <c r="T46" s="3"/>
      <c r="U46" s="78" t="s">
        <v>16</v>
      </c>
      <c r="V46" s="3"/>
      <c r="W46" s="259" t="s">
        <v>17</v>
      </c>
      <c r="X46" s="304"/>
      <c r="Y46" s="262"/>
      <c r="AA46" s="65" t="b">
        <f t="shared" si="4"/>
        <v>0</v>
      </c>
      <c r="AB46" s="65" t="b">
        <f t="shared" si="5"/>
        <v>0</v>
      </c>
      <c r="AC46" s="65" t="b">
        <f t="shared" si="6"/>
        <v>0</v>
      </c>
    </row>
    <row r="47" spans="1:29" s="65" customFormat="1" ht="18" customHeight="1" x14ac:dyDescent="0.2">
      <c r="A47" s="107">
        <f t="shared" si="2"/>
        <v>41</v>
      </c>
      <c r="B47" s="345" t="str">
        <f t="shared" si="3"/>
        <v/>
      </c>
      <c r="C47" s="346"/>
      <c r="D47" s="93"/>
      <c r="E47" s="1"/>
      <c r="F47" s="79" t="s">
        <v>15</v>
      </c>
      <c r="G47" s="2"/>
      <c r="H47" s="173">
        <f t="shared" si="7"/>
        <v>0</v>
      </c>
      <c r="I47" s="79" t="s">
        <v>15</v>
      </c>
      <c r="J47" s="177">
        <f t="shared" si="8"/>
        <v>0</v>
      </c>
      <c r="K47" s="168"/>
      <c r="L47" s="79" t="s">
        <v>15</v>
      </c>
      <c r="M47" s="169"/>
      <c r="N47" s="170"/>
      <c r="O47" s="79" t="s">
        <v>15</v>
      </c>
      <c r="P47" s="169"/>
      <c r="Q47" s="170"/>
      <c r="R47" s="79" t="s">
        <v>15</v>
      </c>
      <c r="S47" s="169"/>
      <c r="T47" s="3"/>
      <c r="U47" s="78" t="s">
        <v>16</v>
      </c>
      <c r="V47" s="3"/>
      <c r="W47" s="259" t="s">
        <v>17</v>
      </c>
      <c r="X47" s="304"/>
      <c r="Y47" s="262"/>
      <c r="AA47" s="65" t="b">
        <f t="shared" si="4"/>
        <v>0</v>
      </c>
      <c r="AB47" s="65" t="b">
        <f t="shared" si="5"/>
        <v>0</v>
      </c>
      <c r="AC47" s="65" t="b">
        <f t="shared" si="6"/>
        <v>0</v>
      </c>
    </row>
    <row r="48" spans="1:29" s="65" customFormat="1" ht="18" customHeight="1" x14ac:dyDescent="0.2">
      <c r="A48" s="107">
        <f t="shared" si="2"/>
        <v>42</v>
      </c>
      <c r="B48" s="345" t="str">
        <f t="shared" si="3"/>
        <v/>
      </c>
      <c r="C48" s="346"/>
      <c r="D48" s="93"/>
      <c r="E48" s="1"/>
      <c r="F48" s="79" t="s">
        <v>15</v>
      </c>
      <c r="G48" s="2"/>
      <c r="H48" s="173">
        <f t="shared" si="7"/>
        <v>0</v>
      </c>
      <c r="I48" s="79" t="s">
        <v>15</v>
      </c>
      <c r="J48" s="177">
        <f t="shared" si="8"/>
        <v>0</v>
      </c>
      <c r="K48" s="168"/>
      <c r="L48" s="79" t="s">
        <v>15</v>
      </c>
      <c r="M48" s="169"/>
      <c r="N48" s="170"/>
      <c r="O48" s="79" t="s">
        <v>15</v>
      </c>
      <c r="P48" s="169"/>
      <c r="Q48" s="170"/>
      <c r="R48" s="79" t="s">
        <v>15</v>
      </c>
      <c r="S48" s="169"/>
      <c r="T48" s="3"/>
      <c r="U48" s="78" t="s">
        <v>16</v>
      </c>
      <c r="V48" s="3"/>
      <c r="W48" s="259" t="s">
        <v>17</v>
      </c>
      <c r="X48" s="304"/>
      <c r="Y48" s="262"/>
      <c r="AA48" s="65" t="b">
        <f t="shared" si="4"/>
        <v>0</v>
      </c>
      <c r="AB48" s="65" t="b">
        <f t="shared" si="5"/>
        <v>0</v>
      </c>
      <c r="AC48" s="65" t="b">
        <f t="shared" si="6"/>
        <v>0</v>
      </c>
    </row>
    <row r="49" spans="1:29" s="65" customFormat="1" ht="18" customHeight="1" x14ac:dyDescent="0.2">
      <c r="A49" s="107">
        <f t="shared" si="2"/>
        <v>43</v>
      </c>
      <c r="B49" s="345" t="str">
        <f t="shared" si="3"/>
        <v/>
      </c>
      <c r="C49" s="346"/>
      <c r="D49" s="93"/>
      <c r="E49" s="1"/>
      <c r="F49" s="79" t="s">
        <v>15</v>
      </c>
      <c r="G49" s="2"/>
      <c r="H49" s="173">
        <f t="shared" si="7"/>
        <v>0</v>
      </c>
      <c r="I49" s="79" t="s">
        <v>15</v>
      </c>
      <c r="J49" s="177">
        <f t="shared" si="8"/>
        <v>0</v>
      </c>
      <c r="K49" s="168"/>
      <c r="L49" s="79" t="s">
        <v>15</v>
      </c>
      <c r="M49" s="169"/>
      <c r="N49" s="170"/>
      <c r="O49" s="79" t="s">
        <v>15</v>
      </c>
      <c r="P49" s="169"/>
      <c r="Q49" s="170"/>
      <c r="R49" s="79" t="s">
        <v>15</v>
      </c>
      <c r="S49" s="169"/>
      <c r="T49" s="3"/>
      <c r="U49" s="78" t="s">
        <v>16</v>
      </c>
      <c r="V49" s="3"/>
      <c r="W49" s="259" t="s">
        <v>17</v>
      </c>
      <c r="X49" s="304"/>
      <c r="Y49" s="262"/>
      <c r="AA49" s="65" t="b">
        <f t="shared" si="4"/>
        <v>0</v>
      </c>
      <c r="AB49" s="65" t="b">
        <f t="shared" si="5"/>
        <v>0</v>
      </c>
      <c r="AC49" s="65" t="b">
        <f t="shared" si="6"/>
        <v>0</v>
      </c>
    </row>
    <row r="50" spans="1:29" s="65" customFormat="1" ht="18" customHeight="1" x14ac:dyDescent="0.2">
      <c r="A50" s="107">
        <f t="shared" si="2"/>
        <v>44</v>
      </c>
      <c r="B50" s="345" t="str">
        <f t="shared" si="3"/>
        <v/>
      </c>
      <c r="C50" s="346"/>
      <c r="D50" s="93"/>
      <c r="E50" s="1"/>
      <c r="F50" s="79" t="s">
        <v>15</v>
      </c>
      <c r="G50" s="2"/>
      <c r="H50" s="173">
        <f t="shared" si="7"/>
        <v>0</v>
      </c>
      <c r="I50" s="79" t="s">
        <v>15</v>
      </c>
      <c r="J50" s="177">
        <f t="shared" si="8"/>
        <v>0</v>
      </c>
      <c r="K50" s="168"/>
      <c r="L50" s="79" t="s">
        <v>15</v>
      </c>
      <c r="M50" s="169"/>
      <c r="N50" s="170"/>
      <c r="O50" s="79" t="s">
        <v>15</v>
      </c>
      <c r="P50" s="169"/>
      <c r="Q50" s="170"/>
      <c r="R50" s="79" t="s">
        <v>15</v>
      </c>
      <c r="S50" s="169"/>
      <c r="T50" s="3"/>
      <c r="U50" s="78" t="s">
        <v>16</v>
      </c>
      <c r="V50" s="3"/>
      <c r="W50" s="259" t="s">
        <v>17</v>
      </c>
      <c r="X50" s="304"/>
      <c r="Y50" s="262"/>
      <c r="AA50" s="65" t="b">
        <f t="shared" si="4"/>
        <v>0</v>
      </c>
      <c r="AB50" s="65" t="b">
        <f t="shared" si="5"/>
        <v>0</v>
      </c>
      <c r="AC50" s="65" t="b">
        <f t="shared" si="6"/>
        <v>0</v>
      </c>
    </row>
    <row r="51" spans="1:29" s="65" customFormat="1" ht="18" customHeight="1" x14ac:dyDescent="0.2">
      <c r="A51" s="107">
        <f t="shared" si="2"/>
        <v>45</v>
      </c>
      <c r="B51" s="345" t="str">
        <f t="shared" si="3"/>
        <v/>
      </c>
      <c r="C51" s="346"/>
      <c r="D51" s="93"/>
      <c r="E51" s="1"/>
      <c r="F51" s="79" t="s">
        <v>15</v>
      </c>
      <c r="G51" s="2"/>
      <c r="H51" s="173">
        <f t="shared" si="7"/>
        <v>0</v>
      </c>
      <c r="I51" s="79" t="s">
        <v>15</v>
      </c>
      <c r="J51" s="177">
        <f t="shared" si="8"/>
        <v>0</v>
      </c>
      <c r="K51" s="168"/>
      <c r="L51" s="79" t="s">
        <v>15</v>
      </c>
      <c r="M51" s="169"/>
      <c r="N51" s="170"/>
      <c r="O51" s="79" t="s">
        <v>15</v>
      </c>
      <c r="P51" s="169"/>
      <c r="Q51" s="170"/>
      <c r="R51" s="79" t="s">
        <v>15</v>
      </c>
      <c r="S51" s="169"/>
      <c r="T51" s="3"/>
      <c r="U51" s="78" t="s">
        <v>16</v>
      </c>
      <c r="V51" s="3"/>
      <c r="W51" s="259" t="s">
        <v>17</v>
      </c>
      <c r="X51" s="304"/>
      <c r="Y51" s="262"/>
      <c r="AA51" s="65" t="b">
        <f t="shared" si="4"/>
        <v>0</v>
      </c>
      <c r="AB51" s="65" t="b">
        <f t="shared" si="5"/>
        <v>0</v>
      </c>
      <c r="AC51" s="65" t="b">
        <f t="shared" si="6"/>
        <v>0</v>
      </c>
    </row>
    <row r="52" spans="1:29" s="65" customFormat="1" ht="18" customHeight="1" x14ac:dyDescent="0.2">
      <c r="A52" s="107">
        <f t="shared" si="2"/>
        <v>46</v>
      </c>
      <c r="B52" s="345" t="str">
        <f t="shared" si="3"/>
        <v/>
      </c>
      <c r="C52" s="346"/>
      <c r="D52" s="93"/>
      <c r="E52" s="1"/>
      <c r="F52" s="79" t="s">
        <v>15</v>
      </c>
      <c r="G52" s="2"/>
      <c r="H52" s="173">
        <f t="shared" si="7"/>
        <v>0</v>
      </c>
      <c r="I52" s="79" t="s">
        <v>15</v>
      </c>
      <c r="J52" s="177">
        <f t="shared" si="8"/>
        <v>0</v>
      </c>
      <c r="K52" s="168"/>
      <c r="L52" s="79" t="s">
        <v>15</v>
      </c>
      <c r="M52" s="169"/>
      <c r="N52" s="170"/>
      <c r="O52" s="79" t="s">
        <v>15</v>
      </c>
      <c r="P52" s="169"/>
      <c r="Q52" s="170"/>
      <c r="R52" s="79" t="s">
        <v>15</v>
      </c>
      <c r="S52" s="169"/>
      <c r="T52" s="3"/>
      <c r="U52" s="78" t="s">
        <v>16</v>
      </c>
      <c r="V52" s="3"/>
      <c r="W52" s="259" t="s">
        <v>17</v>
      </c>
      <c r="X52" s="304"/>
      <c r="Y52" s="262"/>
      <c r="AA52" s="65" t="b">
        <f t="shared" si="4"/>
        <v>0</v>
      </c>
      <c r="AB52" s="65" t="b">
        <f t="shared" si="5"/>
        <v>0</v>
      </c>
      <c r="AC52" s="65" t="b">
        <f t="shared" si="6"/>
        <v>0</v>
      </c>
    </row>
    <row r="53" spans="1:29" s="65" customFormat="1" ht="18" customHeight="1" x14ac:dyDescent="0.2">
      <c r="A53" s="107">
        <f t="shared" si="2"/>
        <v>47</v>
      </c>
      <c r="B53" s="345" t="str">
        <f t="shared" si="3"/>
        <v/>
      </c>
      <c r="C53" s="346"/>
      <c r="D53" s="93"/>
      <c r="E53" s="1"/>
      <c r="F53" s="79" t="s">
        <v>15</v>
      </c>
      <c r="G53" s="2"/>
      <c r="H53" s="173">
        <f t="shared" si="7"/>
        <v>0</v>
      </c>
      <c r="I53" s="79" t="s">
        <v>15</v>
      </c>
      <c r="J53" s="177">
        <f t="shared" si="8"/>
        <v>0</v>
      </c>
      <c r="K53" s="168"/>
      <c r="L53" s="79" t="s">
        <v>15</v>
      </c>
      <c r="M53" s="169"/>
      <c r="N53" s="170"/>
      <c r="O53" s="79" t="s">
        <v>15</v>
      </c>
      <c r="P53" s="169"/>
      <c r="Q53" s="170"/>
      <c r="R53" s="79" t="s">
        <v>15</v>
      </c>
      <c r="S53" s="169"/>
      <c r="T53" s="3"/>
      <c r="U53" s="78" t="s">
        <v>16</v>
      </c>
      <c r="V53" s="3"/>
      <c r="W53" s="259" t="s">
        <v>17</v>
      </c>
      <c r="X53" s="304"/>
      <c r="Y53" s="262"/>
      <c r="AA53" s="65" t="b">
        <f t="shared" si="4"/>
        <v>0</v>
      </c>
      <c r="AB53" s="65" t="b">
        <f t="shared" si="5"/>
        <v>0</v>
      </c>
      <c r="AC53" s="65" t="b">
        <f t="shared" si="6"/>
        <v>0</v>
      </c>
    </row>
    <row r="54" spans="1:29" s="65" customFormat="1" ht="18" customHeight="1" x14ac:dyDescent="0.2">
      <c r="A54" s="107">
        <f t="shared" si="2"/>
        <v>48</v>
      </c>
      <c r="B54" s="345" t="str">
        <f t="shared" si="3"/>
        <v/>
      </c>
      <c r="C54" s="346"/>
      <c r="D54" s="93"/>
      <c r="E54" s="1"/>
      <c r="F54" s="79" t="s">
        <v>15</v>
      </c>
      <c r="G54" s="2"/>
      <c r="H54" s="173">
        <f t="shared" si="7"/>
        <v>0</v>
      </c>
      <c r="I54" s="79" t="s">
        <v>15</v>
      </c>
      <c r="J54" s="177">
        <f t="shared" si="8"/>
        <v>0</v>
      </c>
      <c r="K54" s="168"/>
      <c r="L54" s="79" t="s">
        <v>15</v>
      </c>
      <c r="M54" s="169"/>
      <c r="N54" s="170"/>
      <c r="O54" s="79" t="s">
        <v>15</v>
      </c>
      <c r="P54" s="169"/>
      <c r="Q54" s="170"/>
      <c r="R54" s="79" t="s">
        <v>15</v>
      </c>
      <c r="S54" s="169"/>
      <c r="T54" s="3"/>
      <c r="U54" s="78" t="s">
        <v>16</v>
      </c>
      <c r="V54" s="3"/>
      <c r="W54" s="259" t="s">
        <v>17</v>
      </c>
      <c r="X54" s="304"/>
      <c r="Y54" s="262"/>
      <c r="AA54" s="65" t="b">
        <f t="shared" si="4"/>
        <v>0</v>
      </c>
      <c r="AB54" s="65" t="b">
        <f t="shared" si="5"/>
        <v>0</v>
      </c>
      <c r="AC54" s="65" t="b">
        <f t="shared" si="6"/>
        <v>0</v>
      </c>
    </row>
    <row r="55" spans="1:29" s="65" customFormat="1" ht="18" customHeight="1" x14ac:dyDescent="0.2">
      <c r="A55" s="107">
        <f t="shared" si="2"/>
        <v>49</v>
      </c>
      <c r="B55" s="345" t="str">
        <f t="shared" si="3"/>
        <v/>
      </c>
      <c r="C55" s="346"/>
      <c r="D55" s="93"/>
      <c r="E55" s="1"/>
      <c r="F55" s="79" t="s">
        <v>15</v>
      </c>
      <c r="G55" s="2"/>
      <c r="H55" s="173">
        <f t="shared" si="7"/>
        <v>0</v>
      </c>
      <c r="I55" s="79" t="s">
        <v>15</v>
      </c>
      <c r="J55" s="177">
        <f t="shared" si="8"/>
        <v>0</v>
      </c>
      <c r="K55" s="168"/>
      <c r="L55" s="79" t="s">
        <v>15</v>
      </c>
      <c r="M55" s="169"/>
      <c r="N55" s="170"/>
      <c r="O55" s="79" t="s">
        <v>15</v>
      </c>
      <c r="P55" s="169"/>
      <c r="Q55" s="170"/>
      <c r="R55" s="79" t="s">
        <v>15</v>
      </c>
      <c r="S55" s="169"/>
      <c r="T55" s="3"/>
      <c r="U55" s="78" t="s">
        <v>16</v>
      </c>
      <c r="V55" s="3"/>
      <c r="W55" s="259" t="s">
        <v>17</v>
      </c>
      <c r="X55" s="304"/>
      <c r="Y55" s="262"/>
      <c r="AA55" s="65" t="b">
        <f t="shared" si="4"/>
        <v>0</v>
      </c>
      <c r="AB55" s="65" t="b">
        <f t="shared" si="5"/>
        <v>0</v>
      </c>
      <c r="AC55" s="65" t="b">
        <f t="shared" si="6"/>
        <v>0</v>
      </c>
    </row>
    <row r="56" spans="1:29" s="65" customFormat="1" ht="18" customHeight="1" x14ac:dyDescent="0.2">
      <c r="A56" s="107">
        <f t="shared" si="2"/>
        <v>50</v>
      </c>
      <c r="B56" s="345" t="str">
        <f t="shared" si="3"/>
        <v/>
      </c>
      <c r="C56" s="346"/>
      <c r="D56" s="93"/>
      <c r="E56" s="1"/>
      <c r="F56" s="79" t="s">
        <v>15</v>
      </c>
      <c r="G56" s="2"/>
      <c r="H56" s="173">
        <f t="shared" si="7"/>
        <v>0</v>
      </c>
      <c r="I56" s="79" t="s">
        <v>15</v>
      </c>
      <c r="J56" s="177">
        <f t="shared" si="8"/>
        <v>0</v>
      </c>
      <c r="K56" s="168"/>
      <c r="L56" s="79" t="s">
        <v>15</v>
      </c>
      <c r="M56" s="169"/>
      <c r="N56" s="170"/>
      <c r="O56" s="79" t="s">
        <v>15</v>
      </c>
      <c r="P56" s="169"/>
      <c r="Q56" s="170"/>
      <c r="R56" s="79" t="s">
        <v>15</v>
      </c>
      <c r="S56" s="169"/>
      <c r="T56" s="3"/>
      <c r="U56" s="78" t="s">
        <v>16</v>
      </c>
      <c r="V56" s="3"/>
      <c r="W56" s="259" t="s">
        <v>17</v>
      </c>
      <c r="X56" s="304"/>
      <c r="Y56" s="262"/>
      <c r="AA56" s="65" t="b">
        <f t="shared" si="4"/>
        <v>0</v>
      </c>
      <c r="AB56" s="65" t="b">
        <f t="shared" si="5"/>
        <v>0</v>
      </c>
      <c r="AC56" s="65" t="b">
        <f t="shared" si="6"/>
        <v>0</v>
      </c>
    </row>
    <row r="57" spans="1:29" s="65" customFormat="1" ht="18" customHeight="1" x14ac:dyDescent="0.2">
      <c r="A57" s="107">
        <f t="shared" si="2"/>
        <v>51</v>
      </c>
      <c r="B57" s="345" t="str">
        <f t="shared" si="3"/>
        <v/>
      </c>
      <c r="C57" s="346"/>
      <c r="D57" s="93"/>
      <c r="E57" s="1"/>
      <c r="F57" s="79" t="s">
        <v>15</v>
      </c>
      <c r="G57" s="2"/>
      <c r="H57" s="173">
        <f t="shared" si="7"/>
        <v>0</v>
      </c>
      <c r="I57" s="79" t="s">
        <v>15</v>
      </c>
      <c r="J57" s="177">
        <f t="shared" si="8"/>
        <v>0</v>
      </c>
      <c r="K57" s="168"/>
      <c r="L57" s="79" t="s">
        <v>15</v>
      </c>
      <c r="M57" s="169"/>
      <c r="N57" s="170"/>
      <c r="O57" s="79" t="s">
        <v>15</v>
      </c>
      <c r="P57" s="169"/>
      <c r="Q57" s="170"/>
      <c r="R57" s="79" t="s">
        <v>15</v>
      </c>
      <c r="S57" s="169"/>
      <c r="T57" s="3"/>
      <c r="U57" s="78" t="s">
        <v>16</v>
      </c>
      <c r="V57" s="3"/>
      <c r="W57" s="259" t="s">
        <v>17</v>
      </c>
      <c r="X57" s="304"/>
      <c r="Y57" s="262"/>
      <c r="AA57" s="65" t="b">
        <f t="shared" si="4"/>
        <v>0</v>
      </c>
      <c r="AB57" s="65" t="b">
        <f t="shared" si="5"/>
        <v>0</v>
      </c>
      <c r="AC57" s="65" t="b">
        <f t="shared" si="6"/>
        <v>0</v>
      </c>
    </row>
    <row r="58" spans="1:29" s="65" customFormat="1" ht="18" customHeight="1" x14ac:dyDescent="0.2">
      <c r="A58" s="107">
        <f t="shared" si="2"/>
        <v>52</v>
      </c>
      <c r="B58" s="345" t="str">
        <f t="shared" si="3"/>
        <v/>
      </c>
      <c r="C58" s="346"/>
      <c r="D58" s="93"/>
      <c r="E58" s="1"/>
      <c r="F58" s="79" t="s">
        <v>15</v>
      </c>
      <c r="G58" s="2"/>
      <c r="H58" s="173">
        <f t="shared" si="7"/>
        <v>0</v>
      </c>
      <c r="I58" s="79" t="s">
        <v>15</v>
      </c>
      <c r="J58" s="177">
        <f t="shared" si="8"/>
        <v>0</v>
      </c>
      <c r="K58" s="168"/>
      <c r="L58" s="79" t="s">
        <v>15</v>
      </c>
      <c r="M58" s="169"/>
      <c r="N58" s="170"/>
      <c r="O58" s="79" t="s">
        <v>15</v>
      </c>
      <c r="P58" s="169"/>
      <c r="Q58" s="170"/>
      <c r="R58" s="79" t="s">
        <v>15</v>
      </c>
      <c r="S58" s="169"/>
      <c r="T58" s="3"/>
      <c r="U58" s="78" t="s">
        <v>16</v>
      </c>
      <c r="V58" s="3"/>
      <c r="W58" s="259" t="s">
        <v>17</v>
      </c>
      <c r="X58" s="304"/>
      <c r="Y58" s="262"/>
      <c r="AA58" s="65" t="b">
        <f t="shared" si="4"/>
        <v>0</v>
      </c>
      <c r="AB58" s="65" t="b">
        <f t="shared" si="5"/>
        <v>0</v>
      </c>
      <c r="AC58" s="65" t="b">
        <f t="shared" si="6"/>
        <v>0</v>
      </c>
    </row>
    <row r="59" spans="1:29" s="65" customFormat="1" ht="18" customHeight="1" x14ac:dyDescent="0.2">
      <c r="A59" s="107">
        <f t="shared" si="2"/>
        <v>53</v>
      </c>
      <c r="B59" s="345" t="str">
        <f t="shared" si="3"/>
        <v/>
      </c>
      <c r="C59" s="346"/>
      <c r="D59" s="93"/>
      <c r="E59" s="1"/>
      <c r="F59" s="79" t="s">
        <v>15</v>
      </c>
      <c r="G59" s="2"/>
      <c r="H59" s="173">
        <f t="shared" si="7"/>
        <v>0</v>
      </c>
      <c r="I59" s="79" t="s">
        <v>15</v>
      </c>
      <c r="J59" s="177">
        <f t="shared" si="8"/>
        <v>0</v>
      </c>
      <c r="K59" s="168"/>
      <c r="L59" s="79" t="s">
        <v>15</v>
      </c>
      <c r="M59" s="169"/>
      <c r="N59" s="170"/>
      <c r="O59" s="79" t="s">
        <v>15</v>
      </c>
      <c r="P59" s="169"/>
      <c r="Q59" s="170"/>
      <c r="R59" s="79" t="s">
        <v>15</v>
      </c>
      <c r="S59" s="169"/>
      <c r="T59" s="3"/>
      <c r="U59" s="78" t="s">
        <v>16</v>
      </c>
      <c r="V59" s="3"/>
      <c r="W59" s="259" t="s">
        <v>17</v>
      </c>
      <c r="X59" s="304"/>
      <c r="Y59" s="262"/>
      <c r="AA59" s="65" t="b">
        <f t="shared" si="4"/>
        <v>0</v>
      </c>
      <c r="AB59" s="65" t="b">
        <f t="shared" si="5"/>
        <v>0</v>
      </c>
      <c r="AC59" s="65" t="b">
        <f t="shared" si="6"/>
        <v>0</v>
      </c>
    </row>
    <row r="60" spans="1:29" s="65" customFormat="1" ht="18" customHeight="1" x14ac:dyDescent="0.2">
      <c r="A60" s="107">
        <f t="shared" si="2"/>
        <v>54</v>
      </c>
      <c r="B60" s="345" t="str">
        <f t="shared" si="3"/>
        <v/>
      </c>
      <c r="C60" s="346"/>
      <c r="D60" s="93"/>
      <c r="E60" s="1"/>
      <c r="F60" s="79" t="s">
        <v>15</v>
      </c>
      <c r="G60" s="2"/>
      <c r="H60" s="173">
        <f t="shared" si="7"/>
        <v>0</v>
      </c>
      <c r="I60" s="79" t="s">
        <v>15</v>
      </c>
      <c r="J60" s="177">
        <f t="shared" si="8"/>
        <v>0</v>
      </c>
      <c r="K60" s="168"/>
      <c r="L60" s="79" t="s">
        <v>15</v>
      </c>
      <c r="M60" s="169"/>
      <c r="N60" s="170"/>
      <c r="O60" s="79" t="s">
        <v>15</v>
      </c>
      <c r="P60" s="169"/>
      <c r="Q60" s="170"/>
      <c r="R60" s="79" t="s">
        <v>15</v>
      </c>
      <c r="S60" s="169"/>
      <c r="T60" s="3"/>
      <c r="U60" s="78" t="s">
        <v>16</v>
      </c>
      <c r="V60" s="3"/>
      <c r="W60" s="259" t="s">
        <v>17</v>
      </c>
      <c r="X60" s="304"/>
      <c r="Y60" s="262"/>
      <c r="AA60" s="65" t="b">
        <f t="shared" si="4"/>
        <v>0</v>
      </c>
      <c r="AB60" s="65" t="b">
        <f t="shared" si="5"/>
        <v>0</v>
      </c>
      <c r="AC60" s="65" t="b">
        <f t="shared" si="6"/>
        <v>0</v>
      </c>
    </row>
    <row r="61" spans="1:29" s="65" customFormat="1" ht="18" customHeight="1" x14ac:dyDescent="0.2">
      <c r="A61" s="107">
        <f t="shared" si="2"/>
        <v>55</v>
      </c>
      <c r="B61" s="345" t="str">
        <f t="shared" si="3"/>
        <v/>
      </c>
      <c r="C61" s="346"/>
      <c r="D61" s="93"/>
      <c r="E61" s="1"/>
      <c r="F61" s="79" t="s">
        <v>15</v>
      </c>
      <c r="G61" s="2"/>
      <c r="H61" s="173">
        <f t="shared" si="7"/>
        <v>0</v>
      </c>
      <c r="I61" s="79" t="s">
        <v>15</v>
      </c>
      <c r="J61" s="177">
        <f t="shared" si="8"/>
        <v>0</v>
      </c>
      <c r="K61" s="168"/>
      <c r="L61" s="79" t="s">
        <v>15</v>
      </c>
      <c r="M61" s="169"/>
      <c r="N61" s="170"/>
      <c r="O61" s="79" t="s">
        <v>15</v>
      </c>
      <c r="P61" s="169"/>
      <c r="Q61" s="170"/>
      <c r="R61" s="79" t="s">
        <v>15</v>
      </c>
      <c r="S61" s="169"/>
      <c r="T61" s="3"/>
      <c r="U61" s="78" t="s">
        <v>16</v>
      </c>
      <c r="V61" s="3"/>
      <c r="W61" s="259" t="s">
        <v>17</v>
      </c>
      <c r="X61" s="304"/>
      <c r="Y61" s="262"/>
      <c r="AA61" s="65" t="b">
        <f t="shared" si="4"/>
        <v>0</v>
      </c>
      <c r="AB61" s="65" t="b">
        <f t="shared" si="5"/>
        <v>0</v>
      </c>
      <c r="AC61" s="65" t="b">
        <f t="shared" si="6"/>
        <v>0</v>
      </c>
    </row>
    <row r="62" spans="1:29" s="65" customFormat="1" ht="18" customHeight="1" x14ac:dyDescent="0.2">
      <c r="A62" s="107">
        <f t="shared" si="2"/>
        <v>56</v>
      </c>
      <c r="B62" s="345" t="str">
        <f t="shared" si="3"/>
        <v/>
      </c>
      <c r="C62" s="346"/>
      <c r="D62" s="93"/>
      <c r="E62" s="1"/>
      <c r="F62" s="79" t="s">
        <v>15</v>
      </c>
      <c r="G62" s="2"/>
      <c r="H62" s="173">
        <f t="shared" si="7"/>
        <v>0</v>
      </c>
      <c r="I62" s="79" t="s">
        <v>15</v>
      </c>
      <c r="J62" s="177">
        <f t="shared" si="8"/>
        <v>0</v>
      </c>
      <c r="K62" s="168"/>
      <c r="L62" s="79" t="s">
        <v>15</v>
      </c>
      <c r="M62" s="169"/>
      <c r="N62" s="170"/>
      <c r="O62" s="79" t="s">
        <v>15</v>
      </c>
      <c r="P62" s="169"/>
      <c r="Q62" s="170"/>
      <c r="R62" s="79" t="s">
        <v>15</v>
      </c>
      <c r="S62" s="169"/>
      <c r="T62" s="3"/>
      <c r="U62" s="78" t="s">
        <v>16</v>
      </c>
      <c r="V62" s="3"/>
      <c r="W62" s="259" t="s">
        <v>17</v>
      </c>
      <c r="X62" s="304"/>
      <c r="Y62" s="262"/>
      <c r="AA62" s="65" t="b">
        <f t="shared" si="4"/>
        <v>0</v>
      </c>
      <c r="AB62" s="65" t="b">
        <f t="shared" si="5"/>
        <v>0</v>
      </c>
      <c r="AC62" s="65" t="b">
        <f t="shared" si="6"/>
        <v>0</v>
      </c>
    </row>
    <row r="63" spans="1:29" s="65" customFormat="1" ht="18" customHeight="1" x14ac:dyDescent="0.2">
      <c r="A63" s="107">
        <f t="shared" si="2"/>
        <v>57</v>
      </c>
      <c r="B63" s="345" t="str">
        <f t="shared" si="3"/>
        <v/>
      </c>
      <c r="C63" s="346"/>
      <c r="D63" s="93"/>
      <c r="E63" s="1"/>
      <c r="F63" s="79" t="s">
        <v>15</v>
      </c>
      <c r="G63" s="2"/>
      <c r="H63" s="173">
        <f t="shared" si="7"/>
        <v>0</v>
      </c>
      <c r="I63" s="79" t="s">
        <v>15</v>
      </c>
      <c r="J63" s="177">
        <f t="shared" si="8"/>
        <v>0</v>
      </c>
      <c r="K63" s="168"/>
      <c r="L63" s="79" t="s">
        <v>15</v>
      </c>
      <c r="M63" s="169"/>
      <c r="N63" s="170"/>
      <c r="O63" s="79" t="s">
        <v>15</v>
      </c>
      <c r="P63" s="169"/>
      <c r="Q63" s="170"/>
      <c r="R63" s="79" t="s">
        <v>15</v>
      </c>
      <c r="S63" s="169"/>
      <c r="T63" s="3"/>
      <c r="U63" s="78" t="s">
        <v>16</v>
      </c>
      <c r="V63" s="3"/>
      <c r="W63" s="259" t="s">
        <v>17</v>
      </c>
      <c r="X63" s="304"/>
      <c r="Y63" s="262"/>
      <c r="AA63" s="65" t="b">
        <f t="shared" si="4"/>
        <v>0</v>
      </c>
      <c r="AB63" s="65" t="b">
        <f t="shared" si="5"/>
        <v>0</v>
      </c>
      <c r="AC63" s="65" t="b">
        <f t="shared" si="6"/>
        <v>0</v>
      </c>
    </row>
    <row r="64" spans="1:29" s="65" customFormat="1" ht="18" customHeight="1" x14ac:dyDescent="0.2">
      <c r="A64" s="107">
        <f t="shared" si="2"/>
        <v>58</v>
      </c>
      <c r="B64" s="345" t="str">
        <f t="shared" si="3"/>
        <v/>
      </c>
      <c r="C64" s="346"/>
      <c r="D64" s="93"/>
      <c r="E64" s="1"/>
      <c r="F64" s="79" t="s">
        <v>15</v>
      </c>
      <c r="G64" s="2"/>
      <c r="H64" s="173">
        <f t="shared" si="7"/>
        <v>0</v>
      </c>
      <c r="I64" s="79" t="s">
        <v>15</v>
      </c>
      <c r="J64" s="177">
        <f t="shared" si="8"/>
        <v>0</v>
      </c>
      <c r="K64" s="168"/>
      <c r="L64" s="79" t="s">
        <v>15</v>
      </c>
      <c r="M64" s="169"/>
      <c r="N64" s="170"/>
      <c r="O64" s="79" t="s">
        <v>15</v>
      </c>
      <c r="P64" s="169"/>
      <c r="Q64" s="170"/>
      <c r="R64" s="79" t="s">
        <v>15</v>
      </c>
      <c r="S64" s="169"/>
      <c r="T64" s="3"/>
      <c r="U64" s="78" t="s">
        <v>16</v>
      </c>
      <c r="V64" s="3"/>
      <c r="W64" s="259" t="s">
        <v>17</v>
      </c>
      <c r="X64" s="304"/>
      <c r="Y64" s="262"/>
      <c r="AA64" s="65" t="b">
        <f t="shared" si="4"/>
        <v>0</v>
      </c>
      <c r="AB64" s="65" t="b">
        <f t="shared" si="5"/>
        <v>0</v>
      </c>
      <c r="AC64" s="65" t="b">
        <f t="shared" si="6"/>
        <v>0</v>
      </c>
    </row>
    <row r="65" spans="1:29" s="65" customFormat="1" ht="18" customHeight="1" x14ac:dyDescent="0.2">
      <c r="A65" s="107">
        <f t="shared" si="2"/>
        <v>59</v>
      </c>
      <c r="B65" s="345" t="str">
        <f t="shared" si="3"/>
        <v/>
      </c>
      <c r="C65" s="346"/>
      <c r="D65" s="93"/>
      <c r="E65" s="1"/>
      <c r="F65" s="79" t="s">
        <v>15</v>
      </c>
      <c r="G65" s="2"/>
      <c r="H65" s="173">
        <f t="shared" ref="H65:H128" si="9">K65+N65+Q65</f>
        <v>0</v>
      </c>
      <c r="I65" s="79" t="s">
        <v>15</v>
      </c>
      <c r="J65" s="177">
        <f t="shared" ref="J65:J128" si="10">M65+P65+S65</f>
        <v>0</v>
      </c>
      <c r="K65" s="168"/>
      <c r="L65" s="79" t="s">
        <v>15</v>
      </c>
      <c r="M65" s="169"/>
      <c r="N65" s="170"/>
      <c r="O65" s="79" t="s">
        <v>15</v>
      </c>
      <c r="P65" s="169"/>
      <c r="Q65" s="170"/>
      <c r="R65" s="79" t="s">
        <v>15</v>
      </c>
      <c r="S65" s="169"/>
      <c r="T65" s="3"/>
      <c r="U65" s="78" t="s">
        <v>16</v>
      </c>
      <c r="V65" s="3"/>
      <c r="W65" s="259" t="s">
        <v>17</v>
      </c>
      <c r="X65" s="304"/>
      <c r="Y65" s="262"/>
      <c r="AA65" s="65" t="b">
        <f t="shared" si="4"/>
        <v>0</v>
      </c>
      <c r="AB65" s="65" t="b">
        <f t="shared" si="5"/>
        <v>0</v>
      </c>
      <c r="AC65" s="65" t="b">
        <f t="shared" si="6"/>
        <v>0</v>
      </c>
    </row>
    <row r="66" spans="1:29" s="65" customFormat="1" ht="18" customHeight="1" x14ac:dyDescent="0.2">
      <c r="A66" s="107">
        <f t="shared" si="2"/>
        <v>60</v>
      </c>
      <c r="B66" s="345" t="str">
        <f t="shared" si="3"/>
        <v/>
      </c>
      <c r="C66" s="346"/>
      <c r="D66" s="93"/>
      <c r="E66" s="1"/>
      <c r="F66" s="79" t="s">
        <v>15</v>
      </c>
      <c r="G66" s="2"/>
      <c r="H66" s="173">
        <f t="shared" si="9"/>
        <v>0</v>
      </c>
      <c r="I66" s="79" t="s">
        <v>15</v>
      </c>
      <c r="J66" s="177">
        <f t="shared" si="10"/>
        <v>0</v>
      </c>
      <c r="K66" s="168"/>
      <c r="L66" s="79" t="s">
        <v>15</v>
      </c>
      <c r="M66" s="169"/>
      <c r="N66" s="170"/>
      <c r="O66" s="79" t="s">
        <v>15</v>
      </c>
      <c r="P66" s="169"/>
      <c r="Q66" s="170"/>
      <c r="R66" s="79" t="s">
        <v>15</v>
      </c>
      <c r="S66" s="169"/>
      <c r="T66" s="3"/>
      <c r="U66" s="78" t="s">
        <v>16</v>
      </c>
      <c r="V66" s="3"/>
      <c r="W66" s="259" t="s">
        <v>17</v>
      </c>
      <c r="X66" s="304"/>
      <c r="Y66" s="262"/>
      <c r="AA66" s="65" t="b">
        <f t="shared" si="4"/>
        <v>0</v>
      </c>
      <c r="AB66" s="65" t="b">
        <f t="shared" si="5"/>
        <v>0</v>
      </c>
      <c r="AC66" s="65" t="b">
        <f t="shared" si="6"/>
        <v>0</v>
      </c>
    </row>
    <row r="67" spans="1:29" s="65" customFormat="1" ht="18" customHeight="1" x14ac:dyDescent="0.2">
      <c r="A67" s="107">
        <f t="shared" si="2"/>
        <v>61</v>
      </c>
      <c r="B67" s="345" t="str">
        <f t="shared" si="3"/>
        <v/>
      </c>
      <c r="C67" s="346"/>
      <c r="D67" s="93"/>
      <c r="E67" s="1"/>
      <c r="F67" s="79" t="s">
        <v>15</v>
      </c>
      <c r="G67" s="2"/>
      <c r="H67" s="173">
        <f t="shared" si="9"/>
        <v>0</v>
      </c>
      <c r="I67" s="79" t="s">
        <v>15</v>
      </c>
      <c r="J67" s="177">
        <f t="shared" si="10"/>
        <v>0</v>
      </c>
      <c r="K67" s="168"/>
      <c r="L67" s="79" t="s">
        <v>15</v>
      </c>
      <c r="M67" s="169"/>
      <c r="N67" s="170"/>
      <c r="O67" s="79" t="s">
        <v>15</v>
      </c>
      <c r="P67" s="169"/>
      <c r="Q67" s="170"/>
      <c r="R67" s="79" t="s">
        <v>15</v>
      </c>
      <c r="S67" s="169"/>
      <c r="T67" s="3"/>
      <c r="U67" s="78" t="s">
        <v>16</v>
      </c>
      <c r="V67" s="3"/>
      <c r="W67" s="259" t="s">
        <v>17</v>
      </c>
      <c r="X67" s="304"/>
      <c r="Y67" s="262"/>
      <c r="AA67" s="65" t="b">
        <f t="shared" si="4"/>
        <v>0</v>
      </c>
      <c r="AB67" s="65" t="b">
        <f t="shared" si="5"/>
        <v>0</v>
      </c>
      <c r="AC67" s="65" t="b">
        <f t="shared" si="6"/>
        <v>0</v>
      </c>
    </row>
    <row r="68" spans="1:29" s="65" customFormat="1" ht="18" customHeight="1" x14ac:dyDescent="0.2">
      <c r="A68" s="107">
        <f t="shared" si="2"/>
        <v>62</v>
      </c>
      <c r="B68" s="345" t="str">
        <f t="shared" si="3"/>
        <v/>
      </c>
      <c r="C68" s="346"/>
      <c r="D68" s="93"/>
      <c r="E68" s="1"/>
      <c r="F68" s="79" t="s">
        <v>15</v>
      </c>
      <c r="G68" s="2"/>
      <c r="H68" s="173">
        <f t="shared" si="9"/>
        <v>0</v>
      </c>
      <c r="I68" s="79" t="s">
        <v>15</v>
      </c>
      <c r="J68" s="177">
        <f t="shared" si="10"/>
        <v>0</v>
      </c>
      <c r="K68" s="168"/>
      <c r="L68" s="79" t="s">
        <v>15</v>
      </c>
      <c r="M68" s="169"/>
      <c r="N68" s="170"/>
      <c r="O68" s="79" t="s">
        <v>15</v>
      </c>
      <c r="P68" s="169"/>
      <c r="Q68" s="170"/>
      <c r="R68" s="79" t="s">
        <v>15</v>
      </c>
      <c r="S68" s="169"/>
      <c r="T68" s="3"/>
      <c r="U68" s="78" t="s">
        <v>16</v>
      </c>
      <c r="V68" s="3"/>
      <c r="W68" s="259" t="s">
        <v>17</v>
      </c>
      <c r="X68" s="304"/>
      <c r="Y68" s="262"/>
      <c r="AA68" s="65" t="b">
        <f t="shared" si="4"/>
        <v>0</v>
      </c>
      <c r="AB68" s="65" t="b">
        <f t="shared" si="5"/>
        <v>0</v>
      </c>
      <c r="AC68" s="65" t="b">
        <f t="shared" si="6"/>
        <v>0</v>
      </c>
    </row>
    <row r="69" spans="1:29" s="65" customFormat="1" ht="18" customHeight="1" x14ac:dyDescent="0.2">
      <c r="A69" s="107">
        <f t="shared" si="2"/>
        <v>63</v>
      </c>
      <c r="B69" s="345" t="str">
        <f t="shared" si="3"/>
        <v/>
      </c>
      <c r="C69" s="346"/>
      <c r="D69" s="93"/>
      <c r="E69" s="1"/>
      <c r="F69" s="79" t="s">
        <v>15</v>
      </c>
      <c r="G69" s="2"/>
      <c r="H69" s="173">
        <f t="shared" si="9"/>
        <v>0</v>
      </c>
      <c r="I69" s="79" t="s">
        <v>15</v>
      </c>
      <c r="J69" s="177">
        <f t="shared" si="10"/>
        <v>0</v>
      </c>
      <c r="K69" s="168"/>
      <c r="L69" s="79" t="s">
        <v>15</v>
      </c>
      <c r="M69" s="169"/>
      <c r="N69" s="170"/>
      <c r="O69" s="79" t="s">
        <v>15</v>
      </c>
      <c r="P69" s="169"/>
      <c r="Q69" s="170"/>
      <c r="R69" s="79" t="s">
        <v>15</v>
      </c>
      <c r="S69" s="169"/>
      <c r="T69" s="3"/>
      <c r="U69" s="78" t="s">
        <v>16</v>
      </c>
      <c r="V69" s="3"/>
      <c r="W69" s="259" t="s">
        <v>17</v>
      </c>
      <c r="X69" s="304"/>
      <c r="Y69" s="262"/>
      <c r="AA69" s="65" t="b">
        <f t="shared" si="4"/>
        <v>0</v>
      </c>
      <c r="AB69" s="65" t="b">
        <f t="shared" si="5"/>
        <v>0</v>
      </c>
      <c r="AC69" s="65" t="b">
        <f t="shared" si="6"/>
        <v>0</v>
      </c>
    </row>
    <row r="70" spans="1:29" s="65" customFormat="1" ht="18" customHeight="1" x14ac:dyDescent="0.2">
      <c r="A70" s="107">
        <f t="shared" si="2"/>
        <v>64</v>
      </c>
      <c r="B70" s="345" t="str">
        <f t="shared" si="3"/>
        <v/>
      </c>
      <c r="C70" s="346"/>
      <c r="D70" s="93"/>
      <c r="E70" s="1"/>
      <c r="F70" s="79" t="s">
        <v>15</v>
      </c>
      <c r="G70" s="2"/>
      <c r="H70" s="173">
        <f t="shared" si="9"/>
        <v>0</v>
      </c>
      <c r="I70" s="79" t="s">
        <v>15</v>
      </c>
      <c r="J70" s="177">
        <f t="shared" si="10"/>
        <v>0</v>
      </c>
      <c r="K70" s="168"/>
      <c r="L70" s="79" t="s">
        <v>15</v>
      </c>
      <c r="M70" s="169"/>
      <c r="N70" s="170"/>
      <c r="O70" s="79" t="s">
        <v>15</v>
      </c>
      <c r="P70" s="169"/>
      <c r="Q70" s="170"/>
      <c r="R70" s="79" t="s">
        <v>15</v>
      </c>
      <c r="S70" s="169"/>
      <c r="T70" s="3"/>
      <c r="U70" s="78" t="s">
        <v>16</v>
      </c>
      <c r="V70" s="3"/>
      <c r="W70" s="259" t="s">
        <v>17</v>
      </c>
      <c r="X70" s="304"/>
      <c r="Y70" s="262"/>
      <c r="AA70" s="65" t="b">
        <f t="shared" si="4"/>
        <v>0</v>
      </c>
      <c r="AB70" s="65" t="b">
        <f t="shared" si="5"/>
        <v>0</v>
      </c>
      <c r="AC70" s="65" t="b">
        <f t="shared" si="6"/>
        <v>0</v>
      </c>
    </row>
    <row r="71" spans="1:29" s="65" customFormat="1" ht="18" customHeight="1" x14ac:dyDescent="0.2">
      <c r="A71" s="107">
        <f t="shared" si="2"/>
        <v>65</v>
      </c>
      <c r="B71" s="345" t="str">
        <f t="shared" si="3"/>
        <v/>
      </c>
      <c r="C71" s="346"/>
      <c r="D71" s="93"/>
      <c r="E71" s="1"/>
      <c r="F71" s="79" t="s">
        <v>15</v>
      </c>
      <c r="G71" s="2"/>
      <c r="H71" s="173">
        <f t="shared" si="9"/>
        <v>0</v>
      </c>
      <c r="I71" s="79" t="s">
        <v>15</v>
      </c>
      <c r="J71" s="177">
        <f t="shared" si="10"/>
        <v>0</v>
      </c>
      <c r="K71" s="168"/>
      <c r="L71" s="79" t="s">
        <v>15</v>
      </c>
      <c r="M71" s="169"/>
      <c r="N71" s="170"/>
      <c r="O71" s="79" t="s">
        <v>15</v>
      </c>
      <c r="P71" s="169"/>
      <c r="Q71" s="170"/>
      <c r="R71" s="79" t="s">
        <v>15</v>
      </c>
      <c r="S71" s="169"/>
      <c r="T71" s="3"/>
      <c r="U71" s="78" t="s">
        <v>16</v>
      </c>
      <c r="V71" s="3"/>
      <c r="W71" s="259" t="s">
        <v>17</v>
      </c>
      <c r="X71" s="304"/>
      <c r="Y71" s="262"/>
      <c r="AA71" s="65" t="b">
        <f t="shared" si="4"/>
        <v>0</v>
      </c>
      <c r="AB71" s="65" t="b">
        <f t="shared" si="5"/>
        <v>0</v>
      </c>
      <c r="AC71" s="65" t="b">
        <f t="shared" si="6"/>
        <v>0</v>
      </c>
    </row>
    <row r="72" spans="1:29" s="65" customFormat="1" ht="18" customHeight="1" x14ac:dyDescent="0.2">
      <c r="A72" s="107">
        <f t="shared" si="2"/>
        <v>66</v>
      </c>
      <c r="B72" s="345" t="str">
        <f t="shared" si="3"/>
        <v/>
      </c>
      <c r="C72" s="346"/>
      <c r="D72" s="93"/>
      <c r="E72" s="1"/>
      <c r="F72" s="79" t="s">
        <v>15</v>
      </c>
      <c r="G72" s="2"/>
      <c r="H72" s="173">
        <f t="shared" si="9"/>
        <v>0</v>
      </c>
      <c r="I72" s="79" t="s">
        <v>15</v>
      </c>
      <c r="J72" s="177">
        <f t="shared" si="10"/>
        <v>0</v>
      </c>
      <c r="K72" s="168"/>
      <c r="L72" s="79" t="s">
        <v>15</v>
      </c>
      <c r="M72" s="169"/>
      <c r="N72" s="170"/>
      <c r="O72" s="79" t="s">
        <v>15</v>
      </c>
      <c r="P72" s="169"/>
      <c r="Q72" s="170"/>
      <c r="R72" s="79" t="s">
        <v>15</v>
      </c>
      <c r="S72" s="169"/>
      <c r="T72" s="3"/>
      <c r="U72" s="78" t="s">
        <v>16</v>
      </c>
      <c r="V72" s="3"/>
      <c r="W72" s="259" t="s">
        <v>17</v>
      </c>
      <c r="X72" s="304"/>
      <c r="Y72" s="262"/>
      <c r="AA72" s="65" t="b">
        <f t="shared" si="4"/>
        <v>0</v>
      </c>
      <c r="AB72" s="65" t="b">
        <f t="shared" si="5"/>
        <v>0</v>
      </c>
      <c r="AC72" s="65" t="b">
        <f t="shared" si="6"/>
        <v>0</v>
      </c>
    </row>
    <row r="73" spans="1:29" s="65" customFormat="1" ht="18" customHeight="1" x14ac:dyDescent="0.2">
      <c r="A73" s="107">
        <f t="shared" ref="A73:A136" si="11">A72+1</f>
        <v>67</v>
      </c>
      <c r="B73" s="345" t="str">
        <f t="shared" ref="B73:B136" si="12">IF(AA73=1,"won",IF(AB73=1,"tied",IF(AC73=1,"lost","")))</f>
        <v/>
      </c>
      <c r="C73" s="346"/>
      <c r="D73" s="93"/>
      <c r="E73" s="1"/>
      <c r="F73" s="79" t="s">
        <v>15</v>
      </c>
      <c r="G73" s="2"/>
      <c r="H73" s="173">
        <f t="shared" si="9"/>
        <v>0</v>
      </c>
      <c r="I73" s="79" t="s">
        <v>15</v>
      </c>
      <c r="J73" s="177">
        <f t="shared" si="10"/>
        <v>0</v>
      </c>
      <c r="K73" s="168"/>
      <c r="L73" s="79" t="s">
        <v>15</v>
      </c>
      <c r="M73" s="169"/>
      <c r="N73" s="170"/>
      <c r="O73" s="79" t="s">
        <v>15</v>
      </c>
      <c r="P73" s="169"/>
      <c r="Q73" s="170"/>
      <c r="R73" s="79" t="s">
        <v>15</v>
      </c>
      <c r="S73" s="169"/>
      <c r="T73" s="3"/>
      <c r="U73" s="78" t="s">
        <v>16</v>
      </c>
      <c r="V73" s="3"/>
      <c r="W73" s="259" t="s">
        <v>17</v>
      </c>
      <c r="X73" s="304"/>
      <c r="Y73" s="262"/>
      <c r="AA73" s="65" t="b">
        <f t="shared" ref="AA73:AA136" si="13">IF(E73&gt;G73,IF(G73&lt;&gt;"",1))</f>
        <v>0</v>
      </c>
      <c r="AB73" s="65" t="b">
        <f t="shared" ref="AB73:AB136" si="14">IF(E73=G73,IF(G73&lt;&gt;"",1))</f>
        <v>0</v>
      </c>
      <c r="AC73" s="65" t="b">
        <f t="shared" ref="AC73:AC136" si="15">IF(E73&lt;G73,IF(E73&lt;&gt;"",1))</f>
        <v>0</v>
      </c>
    </row>
    <row r="74" spans="1:29" s="65" customFormat="1" ht="18" customHeight="1" x14ac:dyDescent="0.2">
      <c r="A74" s="107">
        <f t="shared" si="11"/>
        <v>68</v>
      </c>
      <c r="B74" s="345" t="str">
        <f t="shared" si="12"/>
        <v/>
      </c>
      <c r="C74" s="346"/>
      <c r="D74" s="93"/>
      <c r="E74" s="1"/>
      <c r="F74" s="79" t="s">
        <v>15</v>
      </c>
      <c r="G74" s="2"/>
      <c r="H74" s="173">
        <f t="shared" si="9"/>
        <v>0</v>
      </c>
      <c r="I74" s="79" t="s">
        <v>15</v>
      </c>
      <c r="J74" s="177">
        <f t="shared" si="10"/>
        <v>0</v>
      </c>
      <c r="K74" s="168"/>
      <c r="L74" s="79" t="s">
        <v>15</v>
      </c>
      <c r="M74" s="169"/>
      <c r="N74" s="170"/>
      <c r="O74" s="79" t="s">
        <v>15</v>
      </c>
      <c r="P74" s="169"/>
      <c r="Q74" s="170"/>
      <c r="R74" s="79" t="s">
        <v>15</v>
      </c>
      <c r="S74" s="169"/>
      <c r="T74" s="3"/>
      <c r="U74" s="78" t="s">
        <v>16</v>
      </c>
      <c r="V74" s="3"/>
      <c r="W74" s="259" t="s">
        <v>17</v>
      </c>
      <c r="X74" s="304"/>
      <c r="Y74" s="262"/>
      <c r="AA74" s="65" t="b">
        <f t="shared" si="13"/>
        <v>0</v>
      </c>
      <c r="AB74" s="65" t="b">
        <f t="shared" si="14"/>
        <v>0</v>
      </c>
      <c r="AC74" s="65" t="b">
        <f t="shared" si="15"/>
        <v>0</v>
      </c>
    </row>
    <row r="75" spans="1:29" s="65" customFormat="1" ht="18" customHeight="1" x14ac:dyDescent="0.2">
      <c r="A75" s="107">
        <f t="shared" si="11"/>
        <v>69</v>
      </c>
      <c r="B75" s="345" t="str">
        <f t="shared" si="12"/>
        <v/>
      </c>
      <c r="C75" s="346"/>
      <c r="D75" s="93"/>
      <c r="E75" s="1"/>
      <c r="F75" s="79" t="s">
        <v>15</v>
      </c>
      <c r="G75" s="2"/>
      <c r="H75" s="173">
        <f t="shared" si="9"/>
        <v>0</v>
      </c>
      <c r="I75" s="79" t="s">
        <v>15</v>
      </c>
      <c r="J75" s="177">
        <f t="shared" si="10"/>
        <v>0</v>
      </c>
      <c r="K75" s="168"/>
      <c r="L75" s="79" t="s">
        <v>15</v>
      </c>
      <c r="M75" s="169"/>
      <c r="N75" s="170"/>
      <c r="O75" s="79" t="s">
        <v>15</v>
      </c>
      <c r="P75" s="169"/>
      <c r="Q75" s="170"/>
      <c r="R75" s="79" t="s">
        <v>15</v>
      </c>
      <c r="S75" s="169"/>
      <c r="T75" s="3"/>
      <c r="U75" s="78" t="s">
        <v>16</v>
      </c>
      <c r="V75" s="3"/>
      <c r="W75" s="259" t="s">
        <v>17</v>
      </c>
      <c r="X75" s="304"/>
      <c r="Y75" s="262"/>
      <c r="AA75" s="65" t="b">
        <f t="shared" si="13"/>
        <v>0</v>
      </c>
      <c r="AB75" s="65" t="b">
        <f t="shared" si="14"/>
        <v>0</v>
      </c>
      <c r="AC75" s="65" t="b">
        <f t="shared" si="15"/>
        <v>0</v>
      </c>
    </row>
    <row r="76" spans="1:29" s="65" customFormat="1" ht="18" customHeight="1" x14ac:dyDescent="0.2">
      <c r="A76" s="107">
        <f t="shared" si="11"/>
        <v>70</v>
      </c>
      <c r="B76" s="345" t="str">
        <f t="shared" si="12"/>
        <v/>
      </c>
      <c r="C76" s="346"/>
      <c r="D76" s="93"/>
      <c r="E76" s="1"/>
      <c r="F76" s="79" t="s">
        <v>15</v>
      </c>
      <c r="G76" s="2"/>
      <c r="H76" s="173">
        <f t="shared" si="9"/>
        <v>0</v>
      </c>
      <c r="I76" s="79" t="s">
        <v>15</v>
      </c>
      <c r="J76" s="177">
        <f t="shared" si="10"/>
        <v>0</v>
      </c>
      <c r="K76" s="168"/>
      <c r="L76" s="79" t="s">
        <v>15</v>
      </c>
      <c r="M76" s="169"/>
      <c r="N76" s="170"/>
      <c r="O76" s="79" t="s">
        <v>15</v>
      </c>
      <c r="P76" s="169"/>
      <c r="Q76" s="170"/>
      <c r="R76" s="79" t="s">
        <v>15</v>
      </c>
      <c r="S76" s="169"/>
      <c r="T76" s="3"/>
      <c r="U76" s="78" t="s">
        <v>16</v>
      </c>
      <c r="V76" s="3"/>
      <c r="W76" s="259" t="s">
        <v>17</v>
      </c>
      <c r="X76" s="304"/>
      <c r="Y76" s="262"/>
      <c r="AA76" s="65" t="b">
        <f t="shared" si="13"/>
        <v>0</v>
      </c>
      <c r="AB76" s="65" t="b">
        <f t="shared" si="14"/>
        <v>0</v>
      </c>
      <c r="AC76" s="65" t="b">
        <f t="shared" si="15"/>
        <v>0</v>
      </c>
    </row>
    <row r="77" spans="1:29" s="65" customFormat="1" ht="18" customHeight="1" x14ac:dyDescent="0.2">
      <c r="A77" s="107">
        <f t="shared" si="11"/>
        <v>71</v>
      </c>
      <c r="B77" s="345" t="str">
        <f t="shared" si="12"/>
        <v/>
      </c>
      <c r="C77" s="346"/>
      <c r="D77" s="93"/>
      <c r="E77" s="1"/>
      <c r="F77" s="79" t="s">
        <v>15</v>
      </c>
      <c r="G77" s="2"/>
      <c r="H77" s="173">
        <f t="shared" si="9"/>
        <v>0</v>
      </c>
      <c r="I77" s="79" t="s">
        <v>15</v>
      </c>
      <c r="J77" s="177">
        <f t="shared" si="10"/>
        <v>0</v>
      </c>
      <c r="K77" s="168"/>
      <c r="L77" s="79" t="s">
        <v>15</v>
      </c>
      <c r="M77" s="169"/>
      <c r="N77" s="170"/>
      <c r="O77" s="79" t="s">
        <v>15</v>
      </c>
      <c r="P77" s="169"/>
      <c r="Q77" s="170"/>
      <c r="R77" s="79" t="s">
        <v>15</v>
      </c>
      <c r="S77" s="169"/>
      <c r="T77" s="3"/>
      <c r="U77" s="78" t="s">
        <v>16</v>
      </c>
      <c r="V77" s="3"/>
      <c r="W77" s="259" t="s">
        <v>17</v>
      </c>
      <c r="X77" s="304"/>
      <c r="Y77" s="262"/>
      <c r="AA77" s="65" t="b">
        <f t="shared" si="13"/>
        <v>0</v>
      </c>
      <c r="AB77" s="65" t="b">
        <f t="shared" si="14"/>
        <v>0</v>
      </c>
      <c r="AC77" s="65" t="b">
        <f t="shared" si="15"/>
        <v>0</v>
      </c>
    </row>
    <row r="78" spans="1:29" s="65" customFormat="1" ht="18" customHeight="1" x14ac:dyDescent="0.2">
      <c r="A78" s="107">
        <f t="shared" si="11"/>
        <v>72</v>
      </c>
      <c r="B78" s="345" t="str">
        <f t="shared" si="12"/>
        <v/>
      </c>
      <c r="C78" s="346"/>
      <c r="D78" s="93"/>
      <c r="E78" s="1"/>
      <c r="F78" s="79" t="s">
        <v>15</v>
      </c>
      <c r="G78" s="2"/>
      <c r="H78" s="173">
        <f t="shared" si="9"/>
        <v>0</v>
      </c>
      <c r="I78" s="79" t="s">
        <v>15</v>
      </c>
      <c r="J78" s="177">
        <f t="shared" si="10"/>
        <v>0</v>
      </c>
      <c r="K78" s="168"/>
      <c r="L78" s="79" t="s">
        <v>15</v>
      </c>
      <c r="M78" s="169"/>
      <c r="N78" s="170"/>
      <c r="O78" s="79" t="s">
        <v>15</v>
      </c>
      <c r="P78" s="169"/>
      <c r="Q78" s="170"/>
      <c r="R78" s="79" t="s">
        <v>15</v>
      </c>
      <c r="S78" s="169"/>
      <c r="T78" s="3"/>
      <c r="U78" s="78" t="s">
        <v>16</v>
      </c>
      <c r="V78" s="3"/>
      <c r="W78" s="259" t="s">
        <v>17</v>
      </c>
      <c r="X78" s="304"/>
      <c r="Y78" s="262"/>
      <c r="AA78" s="65" t="b">
        <f t="shared" si="13"/>
        <v>0</v>
      </c>
      <c r="AB78" s="65" t="b">
        <f t="shared" si="14"/>
        <v>0</v>
      </c>
      <c r="AC78" s="65" t="b">
        <f t="shared" si="15"/>
        <v>0</v>
      </c>
    </row>
    <row r="79" spans="1:29" s="65" customFormat="1" ht="18" customHeight="1" x14ac:dyDescent="0.2">
      <c r="A79" s="107">
        <f t="shared" si="11"/>
        <v>73</v>
      </c>
      <c r="B79" s="345" t="str">
        <f t="shared" si="12"/>
        <v/>
      </c>
      <c r="C79" s="346"/>
      <c r="D79" s="93"/>
      <c r="E79" s="1"/>
      <c r="F79" s="79" t="s">
        <v>15</v>
      </c>
      <c r="G79" s="2"/>
      <c r="H79" s="173">
        <f t="shared" si="9"/>
        <v>0</v>
      </c>
      <c r="I79" s="79" t="s">
        <v>15</v>
      </c>
      <c r="J79" s="177">
        <f t="shared" si="10"/>
        <v>0</v>
      </c>
      <c r="K79" s="168"/>
      <c r="L79" s="79" t="s">
        <v>15</v>
      </c>
      <c r="M79" s="169"/>
      <c r="N79" s="170"/>
      <c r="O79" s="79" t="s">
        <v>15</v>
      </c>
      <c r="P79" s="169"/>
      <c r="Q79" s="170"/>
      <c r="R79" s="79" t="s">
        <v>15</v>
      </c>
      <c r="S79" s="169"/>
      <c r="T79" s="3"/>
      <c r="U79" s="78" t="s">
        <v>16</v>
      </c>
      <c r="V79" s="3"/>
      <c r="W79" s="259" t="s">
        <v>17</v>
      </c>
      <c r="X79" s="304"/>
      <c r="Y79" s="262"/>
      <c r="AA79" s="65" t="b">
        <f t="shared" si="13"/>
        <v>0</v>
      </c>
      <c r="AB79" s="65" t="b">
        <f t="shared" si="14"/>
        <v>0</v>
      </c>
      <c r="AC79" s="65" t="b">
        <f t="shared" si="15"/>
        <v>0</v>
      </c>
    </row>
    <row r="80" spans="1:29" s="65" customFormat="1" ht="18" customHeight="1" x14ac:dyDescent="0.2">
      <c r="A80" s="107">
        <f t="shared" si="11"/>
        <v>74</v>
      </c>
      <c r="B80" s="345" t="str">
        <f t="shared" si="12"/>
        <v/>
      </c>
      <c r="C80" s="346"/>
      <c r="D80" s="93"/>
      <c r="E80" s="1"/>
      <c r="F80" s="79" t="s">
        <v>15</v>
      </c>
      <c r="G80" s="2"/>
      <c r="H80" s="173">
        <f t="shared" si="9"/>
        <v>0</v>
      </c>
      <c r="I80" s="79" t="s">
        <v>15</v>
      </c>
      <c r="J80" s="177">
        <f t="shared" si="10"/>
        <v>0</v>
      </c>
      <c r="K80" s="168"/>
      <c r="L80" s="79" t="s">
        <v>15</v>
      </c>
      <c r="M80" s="169"/>
      <c r="N80" s="170"/>
      <c r="O80" s="79" t="s">
        <v>15</v>
      </c>
      <c r="P80" s="169"/>
      <c r="Q80" s="170"/>
      <c r="R80" s="79" t="s">
        <v>15</v>
      </c>
      <c r="S80" s="169"/>
      <c r="T80" s="3"/>
      <c r="U80" s="78" t="s">
        <v>16</v>
      </c>
      <c r="V80" s="3"/>
      <c r="W80" s="259" t="s">
        <v>17</v>
      </c>
      <c r="X80" s="304"/>
      <c r="Y80" s="262"/>
      <c r="AA80" s="65" t="b">
        <f t="shared" si="13"/>
        <v>0</v>
      </c>
      <c r="AB80" s="65" t="b">
        <f t="shared" si="14"/>
        <v>0</v>
      </c>
      <c r="AC80" s="65" t="b">
        <f t="shared" si="15"/>
        <v>0</v>
      </c>
    </row>
    <row r="81" spans="1:29" s="65" customFormat="1" ht="18" customHeight="1" x14ac:dyDescent="0.2">
      <c r="A81" s="107">
        <f t="shared" si="11"/>
        <v>75</v>
      </c>
      <c r="B81" s="345" t="str">
        <f t="shared" si="12"/>
        <v/>
      </c>
      <c r="C81" s="346"/>
      <c r="D81" s="93"/>
      <c r="E81" s="1"/>
      <c r="F81" s="79" t="s">
        <v>15</v>
      </c>
      <c r="G81" s="2"/>
      <c r="H81" s="173">
        <f t="shared" si="9"/>
        <v>0</v>
      </c>
      <c r="I81" s="79" t="s">
        <v>15</v>
      </c>
      <c r="J81" s="177">
        <f t="shared" si="10"/>
        <v>0</v>
      </c>
      <c r="K81" s="168"/>
      <c r="L81" s="79" t="s">
        <v>15</v>
      </c>
      <c r="M81" s="169"/>
      <c r="N81" s="170"/>
      <c r="O81" s="79" t="s">
        <v>15</v>
      </c>
      <c r="P81" s="169"/>
      <c r="Q81" s="170"/>
      <c r="R81" s="79" t="s">
        <v>15</v>
      </c>
      <c r="S81" s="169"/>
      <c r="T81" s="3"/>
      <c r="U81" s="78" t="s">
        <v>16</v>
      </c>
      <c r="V81" s="3"/>
      <c r="W81" s="259" t="s">
        <v>17</v>
      </c>
      <c r="X81" s="304"/>
      <c r="Y81" s="262"/>
      <c r="AA81" s="65" t="b">
        <f t="shared" si="13"/>
        <v>0</v>
      </c>
      <c r="AB81" s="65" t="b">
        <f t="shared" si="14"/>
        <v>0</v>
      </c>
      <c r="AC81" s="65" t="b">
        <f t="shared" si="15"/>
        <v>0</v>
      </c>
    </row>
    <row r="82" spans="1:29" s="65" customFormat="1" ht="18" customHeight="1" x14ac:dyDescent="0.2">
      <c r="A82" s="107">
        <f t="shared" si="11"/>
        <v>76</v>
      </c>
      <c r="B82" s="345" t="str">
        <f t="shared" si="12"/>
        <v/>
      </c>
      <c r="C82" s="346"/>
      <c r="D82" s="93"/>
      <c r="E82" s="1"/>
      <c r="F82" s="79" t="s">
        <v>15</v>
      </c>
      <c r="G82" s="2"/>
      <c r="H82" s="173">
        <f t="shared" si="9"/>
        <v>0</v>
      </c>
      <c r="I82" s="79" t="s">
        <v>15</v>
      </c>
      <c r="J82" s="177">
        <f t="shared" si="10"/>
        <v>0</v>
      </c>
      <c r="K82" s="168"/>
      <c r="L82" s="79" t="s">
        <v>15</v>
      </c>
      <c r="M82" s="169"/>
      <c r="N82" s="170"/>
      <c r="O82" s="79" t="s">
        <v>15</v>
      </c>
      <c r="P82" s="169"/>
      <c r="Q82" s="170"/>
      <c r="R82" s="79" t="s">
        <v>15</v>
      </c>
      <c r="S82" s="169"/>
      <c r="T82" s="3"/>
      <c r="U82" s="78" t="s">
        <v>16</v>
      </c>
      <c r="V82" s="3"/>
      <c r="W82" s="259" t="s">
        <v>17</v>
      </c>
      <c r="X82" s="304"/>
      <c r="Y82" s="262"/>
      <c r="AA82" s="65" t="b">
        <f t="shared" si="13"/>
        <v>0</v>
      </c>
      <c r="AB82" s="65" t="b">
        <f t="shared" si="14"/>
        <v>0</v>
      </c>
      <c r="AC82" s="65" t="b">
        <f t="shared" si="15"/>
        <v>0</v>
      </c>
    </row>
    <row r="83" spans="1:29" s="65" customFormat="1" ht="18" customHeight="1" x14ac:dyDescent="0.2">
      <c r="A83" s="107">
        <f t="shared" si="11"/>
        <v>77</v>
      </c>
      <c r="B83" s="345" t="str">
        <f t="shared" si="12"/>
        <v/>
      </c>
      <c r="C83" s="346"/>
      <c r="D83" s="93"/>
      <c r="E83" s="1"/>
      <c r="F83" s="79" t="s">
        <v>15</v>
      </c>
      <c r="G83" s="2"/>
      <c r="H83" s="173">
        <f t="shared" si="9"/>
        <v>0</v>
      </c>
      <c r="I83" s="79" t="s">
        <v>15</v>
      </c>
      <c r="J83" s="177">
        <f t="shared" si="10"/>
        <v>0</v>
      </c>
      <c r="K83" s="168"/>
      <c r="L83" s="79" t="s">
        <v>15</v>
      </c>
      <c r="M83" s="169"/>
      <c r="N83" s="170"/>
      <c r="O83" s="79" t="s">
        <v>15</v>
      </c>
      <c r="P83" s="169"/>
      <c r="Q83" s="170"/>
      <c r="R83" s="79" t="s">
        <v>15</v>
      </c>
      <c r="S83" s="169"/>
      <c r="T83" s="3"/>
      <c r="U83" s="78" t="s">
        <v>16</v>
      </c>
      <c r="V83" s="3"/>
      <c r="W83" s="259" t="s">
        <v>17</v>
      </c>
      <c r="X83" s="304"/>
      <c r="Y83" s="262"/>
      <c r="AA83" s="65" t="b">
        <f t="shared" si="13"/>
        <v>0</v>
      </c>
      <c r="AB83" s="65" t="b">
        <f t="shared" si="14"/>
        <v>0</v>
      </c>
      <c r="AC83" s="65" t="b">
        <f t="shared" si="15"/>
        <v>0</v>
      </c>
    </row>
    <row r="84" spans="1:29" s="65" customFormat="1" ht="18" customHeight="1" x14ac:dyDescent="0.2">
      <c r="A84" s="107">
        <f t="shared" si="11"/>
        <v>78</v>
      </c>
      <c r="B84" s="345" t="str">
        <f t="shared" si="12"/>
        <v/>
      </c>
      <c r="C84" s="346"/>
      <c r="D84" s="93"/>
      <c r="E84" s="1"/>
      <c r="F84" s="79" t="s">
        <v>15</v>
      </c>
      <c r="G84" s="2"/>
      <c r="H84" s="173">
        <f t="shared" si="9"/>
        <v>0</v>
      </c>
      <c r="I84" s="79" t="s">
        <v>15</v>
      </c>
      <c r="J84" s="177">
        <f t="shared" si="10"/>
        <v>0</v>
      </c>
      <c r="K84" s="168"/>
      <c r="L84" s="79" t="s">
        <v>15</v>
      </c>
      <c r="M84" s="169"/>
      <c r="N84" s="170"/>
      <c r="O84" s="79" t="s">
        <v>15</v>
      </c>
      <c r="P84" s="169"/>
      <c r="Q84" s="170"/>
      <c r="R84" s="79" t="s">
        <v>15</v>
      </c>
      <c r="S84" s="169"/>
      <c r="T84" s="3"/>
      <c r="U84" s="78" t="s">
        <v>16</v>
      </c>
      <c r="V84" s="3"/>
      <c r="W84" s="259" t="s">
        <v>17</v>
      </c>
      <c r="X84" s="304"/>
      <c r="Y84" s="262"/>
      <c r="AA84" s="65" t="b">
        <f t="shared" si="13"/>
        <v>0</v>
      </c>
      <c r="AB84" s="65" t="b">
        <f t="shared" si="14"/>
        <v>0</v>
      </c>
      <c r="AC84" s="65" t="b">
        <f t="shared" si="15"/>
        <v>0</v>
      </c>
    </row>
    <row r="85" spans="1:29" s="65" customFormat="1" ht="18" customHeight="1" x14ac:dyDescent="0.2">
      <c r="A85" s="107">
        <f t="shared" si="11"/>
        <v>79</v>
      </c>
      <c r="B85" s="345" t="str">
        <f t="shared" si="12"/>
        <v/>
      </c>
      <c r="C85" s="346"/>
      <c r="D85" s="93"/>
      <c r="E85" s="1"/>
      <c r="F85" s="79" t="s">
        <v>15</v>
      </c>
      <c r="G85" s="2"/>
      <c r="H85" s="173">
        <f t="shared" si="9"/>
        <v>0</v>
      </c>
      <c r="I85" s="79" t="s">
        <v>15</v>
      </c>
      <c r="J85" s="177">
        <f t="shared" si="10"/>
        <v>0</v>
      </c>
      <c r="K85" s="168"/>
      <c r="L85" s="79" t="s">
        <v>15</v>
      </c>
      <c r="M85" s="169"/>
      <c r="N85" s="170"/>
      <c r="O85" s="79" t="s">
        <v>15</v>
      </c>
      <c r="P85" s="169"/>
      <c r="Q85" s="170"/>
      <c r="R85" s="79" t="s">
        <v>15</v>
      </c>
      <c r="S85" s="169"/>
      <c r="T85" s="3"/>
      <c r="U85" s="78" t="s">
        <v>16</v>
      </c>
      <c r="V85" s="3"/>
      <c r="W85" s="259" t="s">
        <v>17</v>
      </c>
      <c r="X85" s="304"/>
      <c r="Y85" s="262"/>
      <c r="AA85" s="65" t="b">
        <f t="shared" si="13"/>
        <v>0</v>
      </c>
      <c r="AB85" s="65" t="b">
        <f t="shared" si="14"/>
        <v>0</v>
      </c>
      <c r="AC85" s="65" t="b">
        <f t="shared" si="15"/>
        <v>0</v>
      </c>
    </row>
    <row r="86" spans="1:29" s="65" customFormat="1" ht="18" customHeight="1" x14ac:dyDescent="0.2">
      <c r="A86" s="107">
        <f t="shared" si="11"/>
        <v>80</v>
      </c>
      <c r="B86" s="345" t="str">
        <f t="shared" si="12"/>
        <v/>
      </c>
      <c r="C86" s="346"/>
      <c r="D86" s="93"/>
      <c r="E86" s="1"/>
      <c r="F86" s="79" t="s">
        <v>15</v>
      </c>
      <c r="G86" s="2"/>
      <c r="H86" s="173">
        <f t="shared" si="9"/>
        <v>0</v>
      </c>
      <c r="I86" s="79" t="s">
        <v>15</v>
      </c>
      <c r="J86" s="177">
        <f t="shared" si="10"/>
        <v>0</v>
      </c>
      <c r="K86" s="168"/>
      <c r="L86" s="79" t="s">
        <v>15</v>
      </c>
      <c r="M86" s="169"/>
      <c r="N86" s="170"/>
      <c r="O86" s="79" t="s">
        <v>15</v>
      </c>
      <c r="P86" s="169"/>
      <c r="Q86" s="170"/>
      <c r="R86" s="79" t="s">
        <v>15</v>
      </c>
      <c r="S86" s="169"/>
      <c r="T86" s="3"/>
      <c r="U86" s="78" t="s">
        <v>16</v>
      </c>
      <c r="V86" s="3"/>
      <c r="W86" s="259" t="s">
        <v>17</v>
      </c>
      <c r="X86" s="304"/>
      <c r="Y86" s="262"/>
      <c r="AA86" s="65" t="b">
        <f t="shared" si="13"/>
        <v>0</v>
      </c>
      <c r="AB86" s="65" t="b">
        <f t="shared" si="14"/>
        <v>0</v>
      </c>
      <c r="AC86" s="65" t="b">
        <f t="shared" si="15"/>
        <v>0</v>
      </c>
    </row>
    <row r="87" spans="1:29" s="65" customFormat="1" ht="18" customHeight="1" x14ac:dyDescent="0.2">
      <c r="A87" s="107">
        <f t="shared" si="11"/>
        <v>81</v>
      </c>
      <c r="B87" s="345" t="str">
        <f t="shared" si="12"/>
        <v/>
      </c>
      <c r="C87" s="346"/>
      <c r="D87" s="93"/>
      <c r="E87" s="1"/>
      <c r="F87" s="79" t="s">
        <v>15</v>
      </c>
      <c r="G87" s="2"/>
      <c r="H87" s="173">
        <f t="shared" si="9"/>
        <v>0</v>
      </c>
      <c r="I87" s="79" t="s">
        <v>15</v>
      </c>
      <c r="J87" s="177">
        <f t="shared" si="10"/>
        <v>0</v>
      </c>
      <c r="K87" s="168"/>
      <c r="L87" s="79" t="s">
        <v>15</v>
      </c>
      <c r="M87" s="169"/>
      <c r="N87" s="170"/>
      <c r="O87" s="79" t="s">
        <v>15</v>
      </c>
      <c r="P87" s="169"/>
      <c r="Q87" s="170"/>
      <c r="R87" s="79" t="s">
        <v>15</v>
      </c>
      <c r="S87" s="169"/>
      <c r="T87" s="3"/>
      <c r="U87" s="78" t="s">
        <v>16</v>
      </c>
      <c r="V87" s="3"/>
      <c r="W87" s="259" t="s">
        <v>17</v>
      </c>
      <c r="X87" s="304"/>
      <c r="Y87" s="262"/>
      <c r="AA87" s="65" t="b">
        <f t="shared" si="13"/>
        <v>0</v>
      </c>
      <c r="AB87" s="65" t="b">
        <f t="shared" si="14"/>
        <v>0</v>
      </c>
      <c r="AC87" s="65" t="b">
        <f t="shared" si="15"/>
        <v>0</v>
      </c>
    </row>
    <row r="88" spans="1:29" s="65" customFormat="1" ht="18" customHeight="1" x14ac:dyDescent="0.2">
      <c r="A88" s="107">
        <f t="shared" si="11"/>
        <v>82</v>
      </c>
      <c r="B88" s="345" t="str">
        <f t="shared" si="12"/>
        <v/>
      </c>
      <c r="C88" s="346"/>
      <c r="D88" s="93"/>
      <c r="E88" s="1"/>
      <c r="F88" s="79" t="s">
        <v>15</v>
      </c>
      <c r="G88" s="2"/>
      <c r="H88" s="173">
        <f t="shared" si="9"/>
        <v>0</v>
      </c>
      <c r="I88" s="79" t="s">
        <v>15</v>
      </c>
      <c r="J88" s="177">
        <f t="shared" si="10"/>
        <v>0</v>
      </c>
      <c r="K88" s="168"/>
      <c r="L88" s="79" t="s">
        <v>15</v>
      </c>
      <c r="M88" s="169"/>
      <c r="N88" s="170"/>
      <c r="O88" s="79" t="s">
        <v>15</v>
      </c>
      <c r="P88" s="169"/>
      <c r="Q88" s="170"/>
      <c r="R88" s="79" t="s">
        <v>15</v>
      </c>
      <c r="S88" s="169"/>
      <c r="T88" s="3"/>
      <c r="U88" s="78" t="s">
        <v>16</v>
      </c>
      <c r="V88" s="3"/>
      <c r="W88" s="259" t="s">
        <v>17</v>
      </c>
      <c r="X88" s="304"/>
      <c r="Y88" s="262"/>
      <c r="AA88" s="65" t="b">
        <f t="shared" si="13"/>
        <v>0</v>
      </c>
      <c r="AB88" s="65" t="b">
        <f t="shared" si="14"/>
        <v>0</v>
      </c>
      <c r="AC88" s="65" t="b">
        <f t="shared" si="15"/>
        <v>0</v>
      </c>
    </row>
    <row r="89" spans="1:29" s="65" customFormat="1" ht="18" customHeight="1" x14ac:dyDescent="0.2">
      <c r="A89" s="107">
        <f t="shared" si="11"/>
        <v>83</v>
      </c>
      <c r="B89" s="345" t="str">
        <f t="shared" si="12"/>
        <v/>
      </c>
      <c r="C89" s="346"/>
      <c r="D89" s="93"/>
      <c r="E89" s="1"/>
      <c r="F89" s="79" t="s">
        <v>15</v>
      </c>
      <c r="G89" s="2"/>
      <c r="H89" s="173">
        <f t="shared" si="9"/>
        <v>0</v>
      </c>
      <c r="I89" s="79" t="s">
        <v>15</v>
      </c>
      <c r="J89" s="177">
        <f t="shared" si="10"/>
        <v>0</v>
      </c>
      <c r="K89" s="168"/>
      <c r="L89" s="79" t="s">
        <v>15</v>
      </c>
      <c r="M89" s="169"/>
      <c r="N89" s="170"/>
      <c r="O89" s="79" t="s">
        <v>15</v>
      </c>
      <c r="P89" s="169"/>
      <c r="Q89" s="170"/>
      <c r="R89" s="79" t="s">
        <v>15</v>
      </c>
      <c r="S89" s="169"/>
      <c r="T89" s="3"/>
      <c r="U89" s="78" t="s">
        <v>16</v>
      </c>
      <c r="V89" s="3"/>
      <c r="W89" s="259" t="s">
        <v>17</v>
      </c>
      <c r="X89" s="304"/>
      <c r="Y89" s="262"/>
      <c r="AA89" s="65" t="b">
        <f t="shared" si="13"/>
        <v>0</v>
      </c>
      <c r="AB89" s="65" t="b">
        <f t="shared" si="14"/>
        <v>0</v>
      </c>
      <c r="AC89" s="65" t="b">
        <f t="shared" si="15"/>
        <v>0</v>
      </c>
    </row>
    <row r="90" spans="1:29" s="65" customFormat="1" ht="18" customHeight="1" x14ac:dyDescent="0.2">
      <c r="A90" s="107">
        <f t="shared" si="11"/>
        <v>84</v>
      </c>
      <c r="B90" s="345" t="str">
        <f t="shared" si="12"/>
        <v/>
      </c>
      <c r="C90" s="346"/>
      <c r="D90" s="93"/>
      <c r="E90" s="1"/>
      <c r="F90" s="79" t="s">
        <v>15</v>
      </c>
      <c r="G90" s="2"/>
      <c r="H90" s="173">
        <f t="shared" si="9"/>
        <v>0</v>
      </c>
      <c r="I90" s="79" t="s">
        <v>15</v>
      </c>
      <c r="J90" s="177">
        <f t="shared" si="10"/>
        <v>0</v>
      </c>
      <c r="K90" s="168"/>
      <c r="L90" s="79" t="s">
        <v>15</v>
      </c>
      <c r="M90" s="169"/>
      <c r="N90" s="170"/>
      <c r="O90" s="79" t="s">
        <v>15</v>
      </c>
      <c r="P90" s="169"/>
      <c r="Q90" s="170"/>
      <c r="R90" s="79" t="s">
        <v>15</v>
      </c>
      <c r="S90" s="169"/>
      <c r="T90" s="3"/>
      <c r="U90" s="78" t="s">
        <v>16</v>
      </c>
      <c r="V90" s="3"/>
      <c r="W90" s="259" t="s">
        <v>17</v>
      </c>
      <c r="X90" s="304"/>
      <c r="Y90" s="262"/>
      <c r="AA90" s="65" t="b">
        <f t="shared" si="13"/>
        <v>0</v>
      </c>
      <c r="AB90" s="65" t="b">
        <f t="shared" si="14"/>
        <v>0</v>
      </c>
      <c r="AC90" s="65" t="b">
        <f t="shared" si="15"/>
        <v>0</v>
      </c>
    </row>
    <row r="91" spans="1:29" s="65" customFormat="1" ht="18" customHeight="1" x14ac:dyDescent="0.2">
      <c r="A91" s="107">
        <f t="shared" si="11"/>
        <v>85</v>
      </c>
      <c r="B91" s="345" t="str">
        <f t="shared" si="12"/>
        <v/>
      </c>
      <c r="C91" s="346"/>
      <c r="D91" s="93"/>
      <c r="E91" s="1"/>
      <c r="F91" s="79" t="s">
        <v>15</v>
      </c>
      <c r="G91" s="2"/>
      <c r="H91" s="173">
        <f t="shared" si="9"/>
        <v>0</v>
      </c>
      <c r="I91" s="79" t="s">
        <v>15</v>
      </c>
      <c r="J91" s="177">
        <f t="shared" si="10"/>
        <v>0</v>
      </c>
      <c r="K91" s="168"/>
      <c r="L91" s="79" t="s">
        <v>15</v>
      </c>
      <c r="M91" s="169"/>
      <c r="N91" s="170"/>
      <c r="O91" s="79" t="s">
        <v>15</v>
      </c>
      <c r="P91" s="169"/>
      <c r="Q91" s="170"/>
      <c r="R91" s="79" t="s">
        <v>15</v>
      </c>
      <c r="S91" s="169"/>
      <c r="T91" s="3"/>
      <c r="U91" s="78" t="s">
        <v>16</v>
      </c>
      <c r="V91" s="3"/>
      <c r="W91" s="259" t="s">
        <v>17</v>
      </c>
      <c r="X91" s="304"/>
      <c r="Y91" s="262"/>
      <c r="AA91" s="65" t="b">
        <f t="shared" si="13"/>
        <v>0</v>
      </c>
      <c r="AB91" s="65" t="b">
        <f t="shared" si="14"/>
        <v>0</v>
      </c>
      <c r="AC91" s="65" t="b">
        <f t="shared" si="15"/>
        <v>0</v>
      </c>
    </row>
    <row r="92" spans="1:29" s="65" customFormat="1" ht="18" customHeight="1" x14ac:dyDescent="0.2">
      <c r="A92" s="107">
        <f t="shared" si="11"/>
        <v>86</v>
      </c>
      <c r="B92" s="345" t="str">
        <f t="shared" si="12"/>
        <v/>
      </c>
      <c r="C92" s="346"/>
      <c r="D92" s="93"/>
      <c r="E92" s="1"/>
      <c r="F92" s="79" t="s">
        <v>15</v>
      </c>
      <c r="G92" s="2"/>
      <c r="H92" s="173">
        <f t="shared" si="9"/>
        <v>0</v>
      </c>
      <c r="I92" s="79" t="s">
        <v>15</v>
      </c>
      <c r="J92" s="177">
        <f t="shared" si="10"/>
        <v>0</v>
      </c>
      <c r="K92" s="168"/>
      <c r="L92" s="79" t="s">
        <v>15</v>
      </c>
      <c r="M92" s="169"/>
      <c r="N92" s="170"/>
      <c r="O92" s="79" t="s">
        <v>15</v>
      </c>
      <c r="P92" s="169"/>
      <c r="Q92" s="170"/>
      <c r="R92" s="79" t="s">
        <v>15</v>
      </c>
      <c r="S92" s="169"/>
      <c r="T92" s="3"/>
      <c r="U92" s="78" t="s">
        <v>16</v>
      </c>
      <c r="V92" s="3"/>
      <c r="W92" s="259" t="s">
        <v>17</v>
      </c>
      <c r="X92" s="304"/>
      <c r="Y92" s="262"/>
      <c r="AA92" s="65" t="b">
        <f t="shared" si="13"/>
        <v>0</v>
      </c>
      <c r="AB92" s="65" t="b">
        <f t="shared" si="14"/>
        <v>0</v>
      </c>
      <c r="AC92" s="65" t="b">
        <f t="shared" si="15"/>
        <v>0</v>
      </c>
    </row>
    <row r="93" spans="1:29" s="65" customFormat="1" ht="18" customHeight="1" x14ac:dyDescent="0.2">
      <c r="A93" s="107">
        <f t="shared" si="11"/>
        <v>87</v>
      </c>
      <c r="B93" s="345" t="str">
        <f t="shared" si="12"/>
        <v/>
      </c>
      <c r="C93" s="346"/>
      <c r="D93" s="93"/>
      <c r="E93" s="1"/>
      <c r="F93" s="79" t="s">
        <v>15</v>
      </c>
      <c r="G93" s="2"/>
      <c r="H93" s="173">
        <f t="shared" si="9"/>
        <v>0</v>
      </c>
      <c r="I93" s="79" t="s">
        <v>15</v>
      </c>
      <c r="J93" s="177">
        <f t="shared" si="10"/>
        <v>0</v>
      </c>
      <c r="K93" s="168"/>
      <c r="L93" s="79" t="s">
        <v>15</v>
      </c>
      <c r="M93" s="169"/>
      <c r="N93" s="170"/>
      <c r="O93" s="79" t="s">
        <v>15</v>
      </c>
      <c r="P93" s="169"/>
      <c r="Q93" s="170"/>
      <c r="R93" s="79" t="s">
        <v>15</v>
      </c>
      <c r="S93" s="169"/>
      <c r="T93" s="3"/>
      <c r="U93" s="78" t="s">
        <v>16</v>
      </c>
      <c r="V93" s="3"/>
      <c r="W93" s="259" t="s">
        <v>17</v>
      </c>
      <c r="X93" s="304"/>
      <c r="Y93" s="262"/>
      <c r="AA93" s="65" t="b">
        <f t="shared" si="13"/>
        <v>0</v>
      </c>
      <c r="AB93" s="65" t="b">
        <f t="shared" si="14"/>
        <v>0</v>
      </c>
      <c r="AC93" s="65" t="b">
        <f t="shared" si="15"/>
        <v>0</v>
      </c>
    </row>
    <row r="94" spans="1:29" s="65" customFormat="1" ht="18" customHeight="1" x14ac:dyDescent="0.2">
      <c r="A94" s="107">
        <f t="shared" si="11"/>
        <v>88</v>
      </c>
      <c r="B94" s="345" t="str">
        <f t="shared" si="12"/>
        <v/>
      </c>
      <c r="C94" s="346"/>
      <c r="D94" s="93"/>
      <c r="E94" s="1"/>
      <c r="F94" s="79" t="s">
        <v>15</v>
      </c>
      <c r="G94" s="2"/>
      <c r="H94" s="173">
        <f t="shared" si="9"/>
        <v>0</v>
      </c>
      <c r="I94" s="79" t="s">
        <v>15</v>
      </c>
      <c r="J94" s="177">
        <f t="shared" si="10"/>
        <v>0</v>
      </c>
      <c r="K94" s="168"/>
      <c r="L94" s="79" t="s">
        <v>15</v>
      </c>
      <c r="M94" s="169"/>
      <c r="N94" s="170"/>
      <c r="O94" s="79" t="s">
        <v>15</v>
      </c>
      <c r="P94" s="169"/>
      <c r="Q94" s="170"/>
      <c r="R94" s="79" t="s">
        <v>15</v>
      </c>
      <c r="S94" s="169"/>
      <c r="T94" s="3"/>
      <c r="U94" s="78" t="s">
        <v>16</v>
      </c>
      <c r="V94" s="3"/>
      <c r="W94" s="259" t="s">
        <v>17</v>
      </c>
      <c r="X94" s="304"/>
      <c r="Y94" s="262"/>
      <c r="AA94" s="65" t="b">
        <f t="shared" si="13"/>
        <v>0</v>
      </c>
      <c r="AB94" s="65" t="b">
        <f t="shared" si="14"/>
        <v>0</v>
      </c>
      <c r="AC94" s="65" t="b">
        <f t="shared" si="15"/>
        <v>0</v>
      </c>
    </row>
    <row r="95" spans="1:29" s="65" customFormat="1" ht="18" customHeight="1" x14ac:dyDescent="0.2">
      <c r="A95" s="107">
        <f t="shared" si="11"/>
        <v>89</v>
      </c>
      <c r="B95" s="345" t="str">
        <f t="shared" si="12"/>
        <v/>
      </c>
      <c r="C95" s="346"/>
      <c r="D95" s="93"/>
      <c r="E95" s="1"/>
      <c r="F95" s="79" t="s">
        <v>15</v>
      </c>
      <c r="G95" s="2"/>
      <c r="H95" s="173">
        <f t="shared" si="9"/>
        <v>0</v>
      </c>
      <c r="I95" s="79" t="s">
        <v>15</v>
      </c>
      <c r="J95" s="177">
        <f t="shared" si="10"/>
        <v>0</v>
      </c>
      <c r="K95" s="168"/>
      <c r="L95" s="79" t="s">
        <v>15</v>
      </c>
      <c r="M95" s="169"/>
      <c r="N95" s="170"/>
      <c r="O95" s="79" t="s">
        <v>15</v>
      </c>
      <c r="P95" s="169"/>
      <c r="Q95" s="170"/>
      <c r="R95" s="79" t="s">
        <v>15</v>
      </c>
      <c r="S95" s="169"/>
      <c r="T95" s="3"/>
      <c r="U95" s="78" t="s">
        <v>16</v>
      </c>
      <c r="V95" s="3"/>
      <c r="W95" s="259" t="s">
        <v>17</v>
      </c>
      <c r="X95" s="304"/>
      <c r="Y95" s="262"/>
      <c r="AA95" s="65" t="b">
        <f t="shared" si="13"/>
        <v>0</v>
      </c>
      <c r="AB95" s="65" t="b">
        <f t="shared" si="14"/>
        <v>0</v>
      </c>
      <c r="AC95" s="65" t="b">
        <f t="shared" si="15"/>
        <v>0</v>
      </c>
    </row>
    <row r="96" spans="1:29" s="65" customFormat="1" ht="18" customHeight="1" x14ac:dyDescent="0.2">
      <c r="A96" s="107">
        <f t="shared" si="11"/>
        <v>90</v>
      </c>
      <c r="B96" s="345" t="str">
        <f t="shared" si="12"/>
        <v/>
      </c>
      <c r="C96" s="346"/>
      <c r="D96" s="93"/>
      <c r="E96" s="1"/>
      <c r="F96" s="79" t="s">
        <v>15</v>
      </c>
      <c r="G96" s="2"/>
      <c r="H96" s="173">
        <f t="shared" si="9"/>
        <v>0</v>
      </c>
      <c r="I96" s="79" t="s">
        <v>15</v>
      </c>
      <c r="J96" s="177">
        <f t="shared" si="10"/>
        <v>0</v>
      </c>
      <c r="K96" s="168"/>
      <c r="L96" s="79" t="s">
        <v>15</v>
      </c>
      <c r="M96" s="169"/>
      <c r="N96" s="170"/>
      <c r="O96" s="79" t="s">
        <v>15</v>
      </c>
      <c r="P96" s="169"/>
      <c r="Q96" s="170"/>
      <c r="R96" s="79" t="s">
        <v>15</v>
      </c>
      <c r="S96" s="169"/>
      <c r="T96" s="3"/>
      <c r="U96" s="78" t="s">
        <v>16</v>
      </c>
      <c r="V96" s="3"/>
      <c r="W96" s="259" t="s">
        <v>17</v>
      </c>
      <c r="X96" s="304"/>
      <c r="Y96" s="262"/>
      <c r="AA96" s="65" t="b">
        <f t="shared" si="13"/>
        <v>0</v>
      </c>
      <c r="AB96" s="65" t="b">
        <f t="shared" si="14"/>
        <v>0</v>
      </c>
      <c r="AC96" s="65" t="b">
        <f t="shared" si="15"/>
        <v>0</v>
      </c>
    </row>
    <row r="97" spans="1:29" s="65" customFormat="1" ht="18" customHeight="1" x14ac:dyDescent="0.2">
      <c r="A97" s="107">
        <f t="shared" si="11"/>
        <v>91</v>
      </c>
      <c r="B97" s="345" t="str">
        <f t="shared" si="12"/>
        <v/>
      </c>
      <c r="C97" s="346"/>
      <c r="D97" s="93"/>
      <c r="E97" s="1"/>
      <c r="F97" s="79" t="s">
        <v>15</v>
      </c>
      <c r="G97" s="2"/>
      <c r="H97" s="173">
        <f t="shared" si="9"/>
        <v>0</v>
      </c>
      <c r="I97" s="79" t="s">
        <v>15</v>
      </c>
      <c r="J97" s="177">
        <f t="shared" si="10"/>
        <v>0</v>
      </c>
      <c r="K97" s="168"/>
      <c r="L97" s="79" t="s">
        <v>15</v>
      </c>
      <c r="M97" s="169"/>
      <c r="N97" s="170"/>
      <c r="O97" s="79" t="s">
        <v>15</v>
      </c>
      <c r="P97" s="169"/>
      <c r="Q97" s="170"/>
      <c r="R97" s="79" t="s">
        <v>15</v>
      </c>
      <c r="S97" s="169"/>
      <c r="T97" s="3"/>
      <c r="U97" s="78" t="s">
        <v>16</v>
      </c>
      <c r="V97" s="3"/>
      <c r="W97" s="259" t="s">
        <v>17</v>
      </c>
      <c r="X97" s="304"/>
      <c r="Y97" s="262"/>
      <c r="AA97" s="65" t="b">
        <f t="shared" si="13"/>
        <v>0</v>
      </c>
      <c r="AB97" s="65" t="b">
        <f t="shared" si="14"/>
        <v>0</v>
      </c>
      <c r="AC97" s="65" t="b">
        <f t="shared" si="15"/>
        <v>0</v>
      </c>
    </row>
    <row r="98" spans="1:29" s="65" customFormat="1" ht="18" customHeight="1" x14ac:dyDescent="0.2">
      <c r="A98" s="107">
        <f t="shared" si="11"/>
        <v>92</v>
      </c>
      <c r="B98" s="345" t="str">
        <f t="shared" si="12"/>
        <v/>
      </c>
      <c r="C98" s="346"/>
      <c r="D98" s="93"/>
      <c r="E98" s="1"/>
      <c r="F98" s="79" t="s">
        <v>15</v>
      </c>
      <c r="G98" s="2"/>
      <c r="H98" s="173">
        <f t="shared" si="9"/>
        <v>0</v>
      </c>
      <c r="I98" s="79" t="s">
        <v>15</v>
      </c>
      <c r="J98" s="177">
        <f t="shared" si="10"/>
        <v>0</v>
      </c>
      <c r="K98" s="168"/>
      <c r="L98" s="79" t="s">
        <v>15</v>
      </c>
      <c r="M98" s="169"/>
      <c r="N98" s="170"/>
      <c r="O98" s="79" t="s">
        <v>15</v>
      </c>
      <c r="P98" s="169"/>
      <c r="Q98" s="170"/>
      <c r="R98" s="79" t="s">
        <v>15</v>
      </c>
      <c r="S98" s="169"/>
      <c r="T98" s="3"/>
      <c r="U98" s="78" t="s">
        <v>16</v>
      </c>
      <c r="V98" s="3"/>
      <c r="W98" s="259" t="s">
        <v>17</v>
      </c>
      <c r="X98" s="304"/>
      <c r="Y98" s="262"/>
      <c r="AA98" s="65" t="b">
        <f t="shared" si="13"/>
        <v>0</v>
      </c>
      <c r="AB98" s="65" t="b">
        <f t="shared" si="14"/>
        <v>0</v>
      </c>
      <c r="AC98" s="65" t="b">
        <f t="shared" si="15"/>
        <v>0</v>
      </c>
    </row>
    <row r="99" spans="1:29" s="65" customFormat="1" ht="18" customHeight="1" x14ac:dyDescent="0.2">
      <c r="A99" s="107">
        <f t="shared" si="11"/>
        <v>93</v>
      </c>
      <c r="B99" s="345" t="str">
        <f t="shared" si="12"/>
        <v/>
      </c>
      <c r="C99" s="346"/>
      <c r="D99" s="93"/>
      <c r="E99" s="1"/>
      <c r="F99" s="79" t="s">
        <v>15</v>
      </c>
      <c r="G99" s="2"/>
      <c r="H99" s="173">
        <f t="shared" si="9"/>
        <v>0</v>
      </c>
      <c r="I99" s="79" t="s">
        <v>15</v>
      </c>
      <c r="J99" s="177">
        <f t="shared" si="10"/>
        <v>0</v>
      </c>
      <c r="K99" s="168"/>
      <c r="L99" s="79" t="s">
        <v>15</v>
      </c>
      <c r="M99" s="169"/>
      <c r="N99" s="170"/>
      <c r="O99" s="79" t="s">
        <v>15</v>
      </c>
      <c r="P99" s="169"/>
      <c r="Q99" s="170"/>
      <c r="R99" s="79" t="s">
        <v>15</v>
      </c>
      <c r="S99" s="169"/>
      <c r="T99" s="3"/>
      <c r="U99" s="78" t="s">
        <v>16</v>
      </c>
      <c r="V99" s="3"/>
      <c r="W99" s="259" t="s">
        <v>17</v>
      </c>
      <c r="X99" s="304"/>
      <c r="Y99" s="262"/>
      <c r="AA99" s="65" t="b">
        <f t="shared" si="13"/>
        <v>0</v>
      </c>
      <c r="AB99" s="65" t="b">
        <f t="shared" si="14"/>
        <v>0</v>
      </c>
      <c r="AC99" s="65" t="b">
        <f t="shared" si="15"/>
        <v>0</v>
      </c>
    </row>
    <row r="100" spans="1:29" s="65" customFormat="1" ht="18" customHeight="1" x14ac:dyDescent="0.2">
      <c r="A100" s="107">
        <f t="shared" si="11"/>
        <v>94</v>
      </c>
      <c r="B100" s="345" t="str">
        <f t="shared" si="12"/>
        <v/>
      </c>
      <c r="C100" s="346"/>
      <c r="D100" s="93"/>
      <c r="E100" s="1"/>
      <c r="F100" s="79" t="s">
        <v>15</v>
      </c>
      <c r="G100" s="2"/>
      <c r="H100" s="173">
        <f t="shared" si="9"/>
        <v>0</v>
      </c>
      <c r="I100" s="79" t="s">
        <v>15</v>
      </c>
      <c r="J100" s="177">
        <f t="shared" si="10"/>
        <v>0</v>
      </c>
      <c r="K100" s="168"/>
      <c r="L100" s="79" t="s">
        <v>15</v>
      </c>
      <c r="M100" s="169"/>
      <c r="N100" s="170"/>
      <c r="O100" s="79" t="s">
        <v>15</v>
      </c>
      <c r="P100" s="169"/>
      <c r="Q100" s="170"/>
      <c r="R100" s="79" t="s">
        <v>15</v>
      </c>
      <c r="S100" s="169"/>
      <c r="T100" s="3"/>
      <c r="U100" s="78" t="s">
        <v>16</v>
      </c>
      <c r="V100" s="3"/>
      <c r="W100" s="259" t="s">
        <v>17</v>
      </c>
      <c r="X100" s="304"/>
      <c r="Y100" s="262"/>
      <c r="AA100" s="65" t="b">
        <f t="shared" si="13"/>
        <v>0</v>
      </c>
      <c r="AB100" s="65" t="b">
        <f t="shared" si="14"/>
        <v>0</v>
      </c>
      <c r="AC100" s="65" t="b">
        <f t="shared" si="15"/>
        <v>0</v>
      </c>
    </row>
    <row r="101" spans="1:29" s="65" customFormat="1" ht="18" customHeight="1" x14ac:dyDescent="0.2">
      <c r="A101" s="107">
        <f t="shared" si="11"/>
        <v>95</v>
      </c>
      <c r="B101" s="345" t="str">
        <f t="shared" si="12"/>
        <v/>
      </c>
      <c r="C101" s="346"/>
      <c r="D101" s="93"/>
      <c r="E101" s="1"/>
      <c r="F101" s="79" t="s">
        <v>15</v>
      </c>
      <c r="G101" s="2"/>
      <c r="H101" s="173">
        <f t="shared" si="9"/>
        <v>0</v>
      </c>
      <c r="I101" s="79" t="s">
        <v>15</v>
      </c>
      <c r="J101" s="177">
        <f t="shared" si="10"/>
        <v>0</v>
      </c>
      <c r="K101" s="168"/>
      <c r="L101" s="79" t="s">
        <v>15</v>
      </c>
      <c r="M101" s="169"/>
      <c r="N101" s="170"/>
      <c r="O101" s="79" t="s">
        <v>15</v>
      </c>
      <c r="P101" s="169"/>
      <c r="Q101" s="170"/>
      <c r="R101" s="79" t="s">
        <v>15</v>
      </c>
      <c r="S101" s="169"/>
      <c r="T101" s="3"/>
      <c r="U101" s="78" t="s">
        <v>16</v>
      </c>
      <c r="V101" s="3"/>
      <c r="W101" s="259" t="s">
        <v>17</v>
      </c>
      <c r="X101" s="304"/>
      <c r="Y101" s="262"/>
      <c r="AA101" s="65" t="b">
        <f t="shared" si="13"/>
        <v>0</v>
      </c>
      <c r="AB101" s="65" t="b">
        <f t="shared" si="14"/>
        <v>0</v>
      </c>
      <c r="AC101" s="65" t="b">
        <f t="shared" si="15"/>
        <v>0</v>
      </c>
    </row>
    <row r="102" spans="1:29" s="65" customFormat="1" ht="18" customHeight="1" x14ac:dyDescent="0.2">
      <c r="A102" s="107">
        <f t="shared" si="11"/>
        <v>96</v>
      </c>
      <c r="B102" s="345" t="str">
        <f t="shared" si="12"/>
        <v/>
      </c>
      <c r="C102" s="346"/>
      <c r="D102" s="93"/>
      <c r="E102" s="1"/>
      <c r="F102" s="79" t="s">
        <v>15</v>
      </c>
      <c r="G102" s="2"/>
      <c r="H102" s="173">
        <f t="shared" si="9"/>
        <v>0</v>
      </c>
      <c r="I102" s="79" t="s">
        <v>15</v>
      </c>
      <c r="J102" s="177">
        <f t="shared" si="10"/>
        <v>0</v>
      </c>
      <c r="K102" s="168"/>
      <c r="L102" s="79" t="s">
        <v>15</v>
      </c>
      <c r="M102" s="169"/>
      <c r="N102" s="170"/>
      <c r="O102" s="79" t="s">
        <v>15</v>
      </c>
      <c r="P102" s="169"/>
      <c r="Q102" s="170"/>
      <c r="R102" s="79" t="s">
        <v>15</v>
      </c>
      <c r="S102" s="169"/>
      <c r="T102" s="3"/>
      <c r="U102" s="78" t="s">
        <v>16</v>
      </c>
      <c r="V102" s="3"/>
      <c r="W102" s="259" t="s">
        <v>17</v>
      </c>
      <c r="X102" s="304"/>
      <c r="Y102" s="262"/>
      <c r="AA102" s="65" t="b">
        <f t="shared" si="13"/>
        <v>0</v>
      </c>
      <c r="AB102" s="65" t="b">
        <f t="shared" si="14"/>
        <v>0</v>
      </c>
      <c r="AC102" s="65" t="b">
        <f t="shared" si="15"/>
        <v>0</v>
      </c>
    </row>
    <row r="103" spans="1:29" s="65" customFormat="1" ht="18" customHeight="1" x14ac:dyDescent="0.2">
      <c r="A103" s="107">
        <f t="shared" si="11"/>
        <v>97</v>
      </c>
      <c r="B103" s="345" t="str">
        <f t="shared" si="12"/>
        <v/>
      </c>
      <c r="C103" s="346"/>
      <c r="D103" s="93"/>
      <c r="E103" s="1"/>
      <c r="F103" s="79" t="s">
        <v>15</v>
      </c>
      <c r="G103" s="2"/>
      <c r="H103" s="173">
        <f t="shared" si="9"/>
        <v>0</v>
      </c>
      <c r="I103" s="79" t="s">
        <v>15</v>
      </c>
      <c r="J103" s="177">
        <f t="shared" si="10"/>
        <v>0</v>
      </c>
      <c r="K103" s="168"/>
      <c r="L103" s="79" t="s">
        <v>15</v>
      </c>
      <c r="M103" s="169"/>
      <c r="N103" s="170"/>
      <c r="O103" s="79" t="s">
        <v>15</v>
      </c>
      <c r="P103" s="169"/>
      <c r="Q103" s="170"/>
      <c r="R103" s="79" t="s">
        <v>15</v>
      </c>
      <c r="S103" s="169"/>
      <c r="T103" s="3"/>
      <c r="U103" s="78" t="s">
        <v>16</v>
      </c>
      <c r="V103" s="3"/>
      <c r="W103" s="259" t="s">
        <v>17</v>
      </c>
      <c r="X103" s="304"/>
      <c r="Y103" s="262"/>
      <c r="AA103" s="65" t="b">
        <f t="shared" si="13"/>
        <v>0</v>
      </c>
      <c r="AB103" s="65" t="b">
        <f t="shared" si="14"/>
        <v>0</v>
      </c>
      <c r="AC103" s="65" t="b">
        <f t="shared" si="15"/>
        <v>0</v>
      </c>
    </row>
    <row r="104" spans="1:29" s="65" customFormat="1" ht="18" customHeight="1" x14ac:dyDescent="0.2">
      <c r="A104" s="107">
        <f t="shared" si="11"/>
        <v>98</v>
      </c>
      <c r="B104" s="345" t="str">
        <f t="shared" si="12"/>
        <v/>
      </c>
      <c r="C104" s="346"/>
      <c r="D104" s="93"/>
      <c r="E104" s="1"/>
      <c r="F104" s="79" t="s">
        <v>15</v>
      </c>
      <c r="G104" s="2"/>
      <c r="H104" s="173">
        <f t="shared" si="9"/>
        <v>0</v>
      </c>
      <c r="I104" s="79" t="s">
        <v>15</v>
      </c>
      <c r="J104" s="177">
        <f t="shared" si="10"/>
        <v>0</v>
      </c>
      <c r="K104" s="168"/>
      <c r="L104" s="79" t="s">
        <v>15</v>
      </c>
      <c r="M104" s="169"/>
      <c r="N104" s="170"/>
      <c r="O104" s="79" t="s">
        <v>15</v>
      </c>
      <c r="P104" s="169"/>
      <c r="Q104" s="170"/>
      <c r="R104" s="79" t="s">
        <v>15</v>
      </c>
      <c r="S104" s="169"/>
      <c r="T104" s="3"/>
      <c r="U104" s="78" t="s">
        <v>16</v>
      </c>
      <c r="V104" s="3"/>
      <c r="W104" s="259" t="s">
        <v>17</v>
      </c>
      <c r="X104" s="304"/>
      <c r="Y104" s="262"/>
      <c r="AA104" s="65" t="b">
        <f t="shared" si="13"/>
        <v>0</v>
      </c>
      <c r="AB104" s="65" t="b">
        <f t="shared" si="14"/>
        <v>0</v>
      </c>
      <c r="AC104" s="65" t="b">
        <f t="shared" si="15"/>
        <v>0</v>
      </c>
    </row>
    <row r="105" spans="1:29" s="65" customFormat="1" ht="18" customHeight="1" x14ac:dyDescent="0.2">
      <c r="A105" s="107">
        <f t="shared" si="11"/>
        <v>99</v>
      </c>
      <c r="B105" s="345" t="str">
        <f t="shared" si="12"/>
        <v/>
      </c>
      <c r="C105" s="346"/>
      <c r="D105" s="93"/>
      <c r="E105" s="1"/>
      <c r="F105" s="79" t="s">
        <v>15</v>
      </c>
      <c r="G105" s="2"/>
      <c r="H105" s="173">
        <f t="shared" si="9"/>
        <v>0</v>
      </c>
      <c r="I105" s="79" t="s">
        <v>15</v>
      </c>
      <c r="J105" s="177">
        <f t="shared" si="10"/>
        <v>0</v>
      </c>
      <c r="K105" s="168"/>
      <c r="L105" s="79" t="s">
        <v>15</v>
      </c>
      <c r="M105" s="169"/>
      <c r="N105" s="170"/>
      <c r="O105" s="79" t="s">
        <v>15</v>
      </c>
      <c r="P105" s="169"/>
      <c r="Q105" s="170"/>
      <c r="R105" s="79" t="s">
        <v>15</v>
      </c>
      <c r="S105" s="169"/>
      <c r="T105" s="3"/>
      <c r="U105" s="78" t="s">
        <v>16</v>
      </c>
      <c r="V105" s="3"/>
      <c r="W105" s="259" t="s">
        <v>17</v>
      </c>
      <c r="X105" s="304"/>
      <c r="Y105" s="262"/>
      <c r="AA105" s="65" t="b">
        <f t="shared" si="13"/>
        <v>0</v>
      </c>
      <c r="AB105" s="65" t="b">
        <f t="shared" si="14"/>
        <v>0</v>
      </c>
      <c r="AC105" s="65" t="b">
        <f t="shared" si="15"/>
        <v>0</v>
      </c>
    </row>
    <row r="106" spans="1:29" s="65" customFormat="1" ht="18" customHeight="1" x14ac:dyDescent="0.2">
      <c r="A106" s="107">
        <f t="shared" si="11"/>
        <v>100</v>
      </c>
      <c r="B106" s="345" t="str">
        <f t="shared" si="12"/>
        <v/>
      </c>
      <c r="C106" s="346"/>
      <c r="D106" s="93"/>
      <c r="E106" s="1"/>
      <c r="F106" s="79" t="s">
        <v>15</v>
      </c>
      <c r="G106" s="2"/>
      <c r="H106" s="173">
        <f t="shared" si="9"/>
        <v>0</v>
      </c>
      <c r="I106" s="79" t="s">
        <v>15</v>
      </c>
      <c r="J106" s="177">
        <f t="shared" si="10"/>
        <v>0</v>
      </c>
      <c r="K106" s="168"/>
      <c r="L106" s="79" t="s">
        <v>15</v>
      </c>
      <c r="M106" s="169"/>
      <c r="N106" s="170"/>
      <c r="O106" s="79" t="s">
        <v>15</v>
      </c>
      <c r="P106" s="169"/>
      <c r="Q106" s="170"/>
      <c r="R106" s="79" t="s">
        <v>15</v>
      </c>
      <c r="S106" s="169"/>
      <c r="T106" s="3"/>
      <c r="U106" s="78" t="s">
        <v>16</v>
      </c>
      <c r="V106" s="3"/>
      <c r="W106" s="259" t="s">
        <v>17</v>
      </c>
      <c r="X106" s="304"/>
      <c r="Y106" s="262"/>
      <c r="AA106" s="65" t="b">
        <f t="shared" si="13"/>
        <v>0</v>
      </c>
      <c r="AB106" s="65" t="b">
        <f t="shared" si="14"/>
        <v>0</v>
      </c>
      <c r="AC106" s="65" t="b">
        <f t="shared" si="15"/>
        <v>0</v>
      </c>
    </row>
    <row r="107" spans="1:29" s="65" customFormat="1" ht="18" customHeight="1" x14ac:dyDescent="0.2">
      <c r="A107" s="107">
        <f t="shared" si="11"/>
        <v>101</v>
      </c>
      <c r="B107" s="345" t="str">
        <f t="shared" si="12"/>
        <v/>
      </c>
      <c r="C107" s="346"/>
      <c r="D107" s="93"/>
      <c r="E107" s="1"/>
      <c r="F107" s="79" t="s">
        <v>15</v>
      </c>
      <c r="G107" s="2"/>
      <c r="H107" s="173">
        <f t="shared" si="9"/>
        <v>0</v>
      </c>
      <c r="I107" s="79" t="s">
        <v>15</v>
      </c>
      <c r="J107" s="177">
        <f t="shared" si="10"/>
        <v>0</v>
      </c>
      <c r="K107" s="168"/>
      <c r="L107" s="79" t="s">
        <v>15</v>
      </c>
      <c r="M107" s="169"/>
      <c r="N107" s="170"/>
      <c r="O107" s="79" t="s">
        <v>15</v>
      </c>
      <c r="P107" s="169"/>
      <c r="Q107" s="170"/>
      <c r="R107" s="79" t="s">
        <v>15</v>
      </c>
      <c r="S107" s="169"/>
      <c r="T107" s="3"/>
      <c r="U107" s="78" t="s">
        <v>16</v>
      </c>
      <c r="V107" s="3"/>
      <c r="W107" s="259" t="s">
        <v>17</v>
      </c>
      <c r="X107" s="304"/>
      <c r="Y107" s="262"/>
      <c r="AA107" s="65" t="b">
        <f t="shared" si="13"/>
        <v>0</v>
      </c>
      <c r="AB107" s="65" t="b">
        <f t="shared" si="14"/>
        <v>0</v>
      </c>
      <c r="AC107" s="65" t="b">
        <f t="shared" si="15"/>
        <v>0</v>
      </c>
    </row>
    <row r="108" spans="1:29" s="65" customFormat="1" ht="18" customHeight="1" x14ac:dyDescent="0.2">
      <c r="A108" s="107">
        <f t="shared" si="11"/>
        <v>102</v>
      </c>
      <c r="B108" s="345" t="str">
        <f t="shared" si="12"/>
        <v/>
      </c>
      <c r="C108" s="346"/>
      <c r="D108" s="93"/>
      <c r="E108" s="1"/>
      <c r="F108" s="79" t="s">
        <v>15</v>
      </c>
      <c r="G108" s="2"/>
      <c r="H108" s="173">
        <f t="shared" si="9"/>
        <v>0</v>
      </c>
      <c r="I108" s="79" t="s">
        <v>15</v>
      </c>
      <c r="J108" s="177">
        <f t="shared" si="10"/>
        <v>0</v>
      </c>
      <c r="K108" s="168"/>
      <c r="L108" s="79" t="s">
        <v>15</v>
      </c>
      <c r="M108" s="169"/>
      <c r="N108" s="170"/>
      <c r="O108" s="79" t="s">
        <v>15</v>
      </c>
      <c r="P108" s="169"/>
      <c r="Q108" s="170"/>
      <c r="R108" s="79" t="s">
        <v>15</v>
      </c>
      <c r="S108" s="169"/>
      <c r="T108" s="3"/>
      <c r="U108" s="78" t="s">
        <v>16</v>
      </c>
      <c r="V108" s="3"/>
      <c r="W108" s="259" t="s">
        <v>17</v>
      </c>
      <c r="X108" s="304"/>
      <c r="Y108" s="262"/>
      <c r="AA108" s="65" t="b">
        <f t="shared" si="13"/>
        <v>0</v>
      </c>
      <c r="AB108" s="65" t="b">
        <f t="shared" si="14"/>
        <v>0</v>
      </c>
      <c r="AC108" s="65" t="b">
        <f t="shared" si="15"/>
        <v>0</v>
      </c>
    </row>
    <row r="109" spans="1:29" s="65" customFormat="1" ht="18" customHeight="1" x14ac:dyDescent="0.2">
      <c r="A109" s="107">
        <f t="shared" si="11"/>
        <v>103</v>
      </c>
      <c r="B109" s="345" t="str">
        <f t="shared" si="12"/>
        <v/>
      </c>
      <c r="C109" s="346"/>
      <c r="D109" s="93"/>
      <c r="E109" s="1"/>
      <c r="F109" s="79" t="s">
        <v>15</v>
      </c>
      <c r="G109" s="2"/>
      <c r="H109" s="173">
        <f t="shared" si="9"/>
        <v>0</v>
      </c>
      <c r="I109" s="79" t="s">
        <v>15</v>
      </c>
      <c r="J109" s="177">
        <f t="shared" si="10"/>
        <v>0</v>
      </c>
      <c r="K109" s="168"/>
      <c r="L109" s="79" t="s">
        <v>15</v>
      </c>
      <c r="M109" s="169"/>
      <c r="N109" s="170"/>
      <c r="O109" s="79" t="s">
        <v>15</v>
      </c>
      <c r="P109" s="169"/>
      <c r="Q109" s="170"/>
      <c r="R109" s="79" t="s">
        <v>15</v>
      </c>
      <c r="S109" s="169"/>
      <c r="T109" s="3"/>
      <c r="U109" s="78" t="s">
        <v>16</v>
      </c>
      <c r="V109" s="3"/>
      <c r="W109" s="259" t="s">
        <v>17</v>
      </c>
      <c r="X109" s="304"/>
      <c r="Y109" s="262"/>
      <c r="AA109" s="65" t="b">
        <f t="shared" si="13"/>
        <v>0</v>
      </c>
      <c r="AB109" s="65" t="b">
        <f t="shared" si="14"/>
        <v>0</v>
      </c>
      <c r="AC109" s="65" t="b">
        <f t="shared" si="15"/>
        <v>0</v>
      </c>
    </row>
    <row r="110" spans="1:29" s="65" customFormat="1" ht="18" customHeight="1" x14ac:dyDescent="0.2">
      <c r="A110" s="107">
        <f t="shared" si="11"/>
        <v>104</v>
      </c>
      <c r="B110" s="345" t="str">
        <f t="shared" si="12"/>
        <v/>
      </c>
      <c r="C110" s="346"/>
      <c r="D110" s="93"/>
      <c r="E110" s="1"/>
      <c r="F110" s="79" t="s">
        <v>15</v>
      </c>
      <c r="G110" s="2"/>
      <c r="H110" s="173">
        <f t="shared" si="9"/>
        <v>0</v>
      </c>
      <c r="I110" s="79" t="s">
        <v>15</v>
      </c>
      <c r="J110" s="177">
        <f t="shared" si="10"/>
        <v>0</v>
      </c>
      <c r="K110" s="168"/>
      <c r="L110" s="79" t="s">
        <v>15</v>
      </c>
      <c r="M110" s="169"/>
      <c r="N110" s="170"/>
      <c r="O110" s="79" t="s">
        <v>15</v>
      </c>
      <c r="P110" s="169"/>
      <c r="Q110" s="170"/>
      <c r="R110" s="79" t="s">
        <v>15</v>
      </c>
      <c r="S110" s="169"/>
      <c r="T110" s="3"/>
      <c r="U110" s="78" t="s">
        <v>16</v>
      </c>
      <c r="V110" s="3"/>
      <c r="W110" s="259" t="s">
        <v>17</v>
      </c>
      <c r="X110" s="304"/>
      <c r="Y110" s="262"/>
      <c r="AA110" s="65" t="b">
        <f t="shared" si="13"/>
        <v>0</v>
      </c>
      <c r="AB110" s="65" t="b">
        <f t="shared" si="14"/>
        <v>0</v>
      </c>
      <c r="AC110" s="65" t="b">
        <f t="shared" si="15"/>
        <v>0</v>
      </c>
    </row>
    <row r="111" spans="1:29" s="65" customFormat="1" ht="18" customHeight="1" x14ac:dyDescent="0.2">
      <c r="A111" s="107">
        <f t="shared" si="11"/>
        <v>105</v>
      </c>
      <c r="B111" s="345" t="str">
        <f t="shared" si="12"/>
        <v/>
      </c>
      <c r="C111" s="346"/>
      <c r="D111" s="93"/>
      <c r="E111" s="1"/>
      <c r="F111" s="79" t="s">
        <v>15</v>
      </c>
      <c r="G111" s="2"/>
      <c r="H111" s="173">
        <f t="shared" si="9"/>
        <v>0</v>
      </c>
      <c r="I111" s="79" t="s">
        <v>15</v>
      </c>
      <c r="J111" s="177">
        <f t="shared" si="10"/>
        <v>0</v>
      </c>
      <c r="K111" s="168"/>
      <c r="L111" s="79" t="s">
        <v>15</v>
      </c>
      <c r="M111" s="169"/>
      <c r="N111" s="170"/>
      <c r="O111" s="79" t="s">
        <v>15</v>
      </c>
      <c r="P111" s="169"/>
      <c r="Q111" s="170"/>
      <c r="R111" s="79" t="s">
        <v>15</v>
      </c>
      <c r="S111" s="169"/>
      <c r="T111" s="3"/>
      <c r="U111" s="78" t="s">
        <v>16</v>
      </c>
      <c r="V111" s="3"/>
      <c r="W111" s="259" t="s">
        <v>17</v>
      </c>
      <c r="X111" s="304"/>
      <c r="Y111" s="262"/>
      <c r="AA111" s="65" t="b">
        <f t="shared" si="13"/>
        <v>0</v>
      </c>
      <c r="AB111" s="65" t="b">
        <f t="shared" si="14"/>
        <v>0</v>
      </c>
      <c r="AC111" s="65" t="b">
        <f t="shared" si="15"/>
        <v>0</v>
      </c>
    </row>
    <row r="112" spans="1:29" s="65" customFormat="1" ht="18" customHeight="1" x14ac:dyDescent="0.2">
      <c r="A112" s="107">
        <f t="shared" si="11"/>
        <v>106</v>
      </c>
      <c r="B112" s="345" t="str">
        <f t="shared" si="12"/>
        <v/>
      </c>
      <c r="C112" s="346"/>
      <c r="D112" s="93"/>
      <c r="E112" s="1"/>
      <c r="F112" s="79" t="s">
        <v>15</v>
      </c>
      <c r="G112" s="2"/>
      <c r="H112" s="173">
        <f t="shared" si="9"/>
        <v>0</v>
      </c>
      <c r="I112" s="79" t="s">
        <v>15</v>
      </c>
      <c r="J112" s="177">
        <f t="shared" si="10"/>
        <v>0</v>
      </c>
      <c r="K112" s="168"/>
      <c r="L112" s="79" t="s">
        <v>15</v>
      </c>
      <c r="M112" s="169"/>
      <c r="N112" s="170"/>
      <c r="O112" s="79" t="s">
        <v>15</v>
      </c>
      <c r="P112" s="169"/>
      <c r="Q112" s="170"/>
      <c r="R112" s="79" t="s">
        <v>15</v>
      </c>
      <c r="S112" s="169"/>
      <c r="T112" s="3"/>
      <c r="U112" s="78" t="s">
        <v>16</v>
      </c>
      <c r="V112" s="3"/>
      <c r="W112" s="259" t="s">
        <v>17</v>
      </c>
      <c r="X112" s="304"/>
      <c r="Y112" s="262"/>
      <c r="AA112" s="65" t="b">
        <f t="shared" si="13"/>
        <v>0</v>
      </c>
      <c r="AB112" s="65" t="b">
        <f t="shared" si="14"/>
        <v>0</v>
      </c>
      <c r="AC112" s="65" t="b">
        <f t="shared" si="15"/>
        <v>0</v>
      </c>
    </row>
    <row r="113" spans="1:29" s="65" customFormat="1" ht="18" customHeight="1" x14ac:dyDescent="0.2">
      <c r="A113" s="107">
        <f t="shared" si="11"/>
        <v>107</v>
      </c>
      <c r="B113" s="345" t="str">
        <f t="shared" si="12"/>
        <v/>
      </c>
      <c r="C113" s="346"/>
      <c r="D113" s="93"/>
      <c r="E113" s="1"/>
      <c r="F113" s="79" t="s">
        <v>15</v>
      </c>
      <c r="G113" s="2"/>
      <c r="H113" s="173">
        <f t="shared" si="9"/>
        <v>0</v>
      </c>
      <c r="I113" s="79" t="s">
        <v>15</v>
      </c>
      <c r="J113" s="177">
        <f t="shared" si="10"/>
        <v>0</v>
      </c>
      <c r="K113" s="168"/>
      <c r="L113" s="79" t="s">
        <v>15</v>
      </c>
      <c r="M113" s="169"/>
      <c r="N113" s="170"/>
      <c r="O113" s="79" t="s">
        <v>15</v>
      </c>
      <c r="P113" s="169"/>
      <c r="Q113" s="170"/>
      <c r="R113" s="79" t="s">
        <v>15</v>
      </c>
      <c r="S113" s="169"/>
      <c r="T113" s="3"/>
      <c r="U113" s="78" t="s">
        <v>16</v>
      </c>
      <c r="V113" s="3"/>
      <c r="W113" s="259" t="s">
        <v>17</v>
      </c>
      <c r="X113" s="304"/>
      <c r="Y113" s="262"/>
      <c r="AA113" s="65" t="b">
        <f t="shared" si="13"/>
        <v>0</v>
      </c>
      <c r="AB113" s="65" t="b">
        <f t="shared" si="14"/>
        <v>0</v>
      </c>
      <c r="AC113" s="65" t="b">
        <f t="shared" si="15"/>
        <v>0</v>
      </c>
    </row>
    <row r="114" spans="1:29" s="65" customFormat="1" ht="18" customHeight="1" x14ac:dyDescent="0.2">
      <c r="A114" s="107">
        <f t="shared" si="11"/>
        <v>108</v>
      </c>
      <c r="B114" s="345" t="str">
        <f t="shared" si="12"/>
        <v/>
      </c>
      <c r="C114" s="346"/>
      <c r="D114" s="93"/>
      <c r="E114" s="1"/>
      <c r="F114" s="79" t="s">
        <v>15</v>
      </c>
      <c r="G114" s="2"/>
      <c r="H114" s="173">
        <f t="shared" si="9"/>
        <v>0</v>
      </c>
      <c r="I114" s="79" t="s">
        <v>15</v>
      </c>
      <c r="J114" s="177">
        <f t="shared" si="10"/>
        <v>0</v>
      </c>
      <c r="K114" s="168"/>
      <c r="L114" s="79" t="s">
        <v>15</v>
      </c>
      <c r="M114" s="169"/>
      <c r="N114" s="170"/>
      <c r="O114" s="79" t="s">
        <v>15</v>
      </c>
      <c r="P114" s="169"/>
      <c r="Q114" s="170"/>
      <c r="R114" s="79" t="s">
        <v>15</v>
      </c>
      <c r="S114" s="169"/>
      <c r="T114" s="3"/>
      <c r="U114" s="78" t="s">
        <v>16</v>
      </c>
      <c r="V114" s="3"/>
      <c r="W114" s="259" t="s">
        <v>17</v>
      </c>
      <c r="X114" s="304"/>
      <c r="Y114" s="262"/>
      <c r="AA114" s="65" t="b">
        <f t="shared" si="13"/>
        <v>0</v>
      </c>
      <c r="AB114" s="65" t="b">
        <f t="shared" si="14"/>
        <v>0</v>
      </c>
      <c r="AC114" s="65" t="b">
        <f t="shared" si="15"/>
        <v>0</v>
      </c>
    </row>
    <row r="115" spans="1:29" s="65" customFormat="1" ht="18" customHeight="1" x14ac:dyDescent="0.2">
      <c r="A115" s="107">
        <f t="shared" si="11"/>
        <v>109</v>
      </c>
      <c r="B115" s="345" t="str">
        <f t="shared" si="12"/>
        <v/>
      </c>
      <c r="C115" s="346"/>
      <c r="D115" s="93"/>
      <c r="E115" s="1"/>
      <c r="F115" s="79" t="s">
        <v>15</v>
      </c>
      <c r="G115" s="2"/>
      <c r="H115" s="173">
        <f t="shared" si="9"/>
        <v>0</v>
      </c>
      <c r="I115" s="79" t="s">
        <v>15</v>
      </c>
      <c r="J115" s="177">
        <f t="shared" si="10"/>
        <v>0</v>
      </c>
      <c r="K115" s="168"/>
      <c r="L115" s="79" t="s">
        <v>15</v>
      </c>
      <c r="M115" s="169"/>
      <c r="N115" s="170"/>
      <c r="O115" s="79" t="s">
        <v>15</v>
      </c>
      <c r="P115" s="169"/>
      <c r="Q115" s="170"/>
      <c r="R115" s="79" t="s">
        <v>15</v>
      </c>
      <c r="S115" s="169"/>
      <c r="T115" s="3"/>
      <c r="U115" s="78" t="s">
        <v>16</v>
      </c>
      <c r="V115" s="3"/>
      <c r="W115" s="259" t="s">
        <v>17</v>
      </c>
      <c r="X115" s="304"/>
      <c r="Y115" s="262"/>
      <c r="AA115" s="65" t="b">
        <f t="shared" si="13"/>
        <v>0</v>
      </c>
      <c r="AB115" s="65" t="b">
        <f t="shared" si="14"/>
        <v>0</v>
      </c>
      <c r="AC115" s="65" t="b">
        <f t="shared" si="15"/>
        <v>0</v>
      </c>
    </row>
    <row r="116" spans="1:29" s="65" customFormat="1" ht="18" customHeight="1" x14ac:dyDescent="0.2">
      <c r="A116" s="107">
        <f t="shared" si="11"/>
        <v>110</v>
      </c>
      <c r="B116" s="345" t="str">
        <f t="shared" si="12"/>
        <v/>
      </c>
      <c r="C116" s="346"/>
      <c r="D116" s="93"/>
      <c r="E116" s="1"/>
      <c r="F116" s="79" t="s">
        <v>15</v>
      </c>
      <c r="G116" s="2"/>
      <c r="H116" s="173">
        <f t="shared" si="9"/>
        <v>0</v>
      </c>
      <c r="I116" s="79" t="s">
        <v>15</v>
      </c>
      <c r="J116" s="177">
        <f t="shared" si="10"/>
        <v>0</v>
      </c>
      <c r="K116" s="168"/>
      <c r="L116" s="79" t="s">
        <v>15</v>
      </c>
      <c r="M116" s="169"/>
      <c r="N116" s="170"/>
      <c r="O116" s="79" t="s">
        <v>15</v>
      </c>
      <c r="P116" s="169"/>
      <c r="Q116" s="170"/>
      <c r="R116" s="79" t="s">
        <v>15</v>
      </c>
      <c r="S116" s="169"/>
      <c r="T116" s="3"/>
      <c r="U116" s="78" t="s">
        <v>16</v>
      </c>
      <c r="V116" s="3"/>
      <c r="W116" s="259" t="s">
        <v>17</v>
      </c>
      <c r="X116" s="304"/>
      <c r="Y116" s="262"/>
      <c r="AA116" s="65" t="b">
        <f t="shared" si="13"/>
        <v>0</v>
      </c>
      <c r="AB116" s="65" t="b">
        <f t="shared" si="14"/>
        <v>0</v>
      </c>
      <c r="AC116" s="65" t="b">
        <f t="shared" si="15"/>
        <v>0</v>
      </c>
    </row>
    <row r="117" spans="1:29" s="65" customFormat="1" ht="18" customHeight="1" x14ac:dyDescent="0.2">
      <c r="A117" s="107">
        <f t="shared" si="11"/>
        <v>111</v>
      </c>
      <c r="B117" s="345" t="str">
        <f t="shared" si="12"/>
        <v/>
      </c>
      <c r="C117" s="346"/>
      <c r="D117" s="93"/>
      <c r="E117" s="1"/>
      <c r="F117" s="79" t="s">
        <v>15</v>
      </c>
      <c r="G117" s="2"/>
      <c r="H117" s="173">
        <f t="shared" si="9"/>
        <v>0</v>
      </c>
      <c r="I117" s="79" t="s">
        <v>15</v>
      </c>
      <c r="J117" s="177">
        <f t="shared" si="10"/>
        <v>0</v>
      </c>
      <c r="K117" s="168"/>
      <c r="L117" s="79" t="s">
        <v>15</v>
      </c>
      <c r="M117" s="169"/>
      <c r="N117" s="170"/>
      <c r="O117" s="79" t="s">
        <v>15</v>
      </c>
      <c r="P117" s="169"/>
      <c r="Q117" s="170"/>
      <c r="R117" s="79" t="s">
        <v>15</v>
      </c>
      <c r="S117" s="169"/>
      <c r="T117" s="3"/>
      <c r="U117" s="78" t="s">
        <v>16</v>
      </c>
      <c r="V117" s="3"/>
      <c r="W117" s="259" t="s">
        <v>17</v>
      </c>
      <c r="X117" s="304"/>
      <c r="Y117" s="262"/>
      <c r="AA117" s="65" t="b">
        <f t="shared" si="13"/>
        <v>0</v>
      </c>
      <c r="AB117" s="65" t="b">
        <f t="shared" si="14"/>
        <v>0</v>
      </c>
      <c r="AC117" s="65" t="b">
        <f t="shared" si="15"/>
        <v>0</v>
      </c>
    </row>
    <row r="118" spans="1:29" s="65" customFormat="1" ht="18" customHeight="1" x14ac:dyDescent="0.2">
      <c r="A118" s="107">
        <f t="shared" si="11"/>
        <v>112</v>
      </c>
      <c r="B118" s="345" t="str">
        <f t="shared" si="12"/>
        <v/>
      </c>
      <c r="C118" s="346"/>
      <c r="D118" s="93"/>
      <c r="E118" s="1"/>
      <c r="F118" s="79" t="s">
        <v>15</v>
      </c>
      <c r="G118" s="2"/>
      <c r="H118" s="173">
        <f t="shared" si="9"/>
        <v>0</v>
      </c>
      <c r="I118" s="79" t="s">
        <v>15</v>
      </c>
      <c r="J118" s="177">
        <f t="shared" si="10"/>
        <v>0</v>
      </c>
      <c r="K118" s="168"/>
      <c r="L118" s="79" t="s">
        <v>15</v>
      </c>
      <c r="M118" s="169"/>
      <c r="N118" s="170"/>
      <c r="O118" s="79" t="s">
        <v>15</v>
      </c>
      <c r="P118" s="169"/>
      <c r="Q118" s="170"/>
      <c r="R118" s="79" t="s">
        <v>15</v>
      </c>
      <c r="S118" s="169"/>
      <c r="T118" s="3"/>
      <c r="U118" s="78" t="s">
        <v>16</v>
      </c>
      <c r="V118" s="3"/>
      <c r="W118" s="259" t="s">
        <v>17</v>
      </c>
      <c r="X118" s="304"/>
      <c r="Y118" s="262"/>
      <c r="AA118" s="65" t="b">
        <f t="shared" si="13"/>
        <v>0</v>
      </c>
      <c r="AB118" s="65" t="b">
        <f t="shared" si="14"/>
        <v>0</v>
      </c>
      <c r="AC118" s="65" t="b">
        <f t="shared" si="15"/>
        <v>0</v>
      </c>
    </row>
    <row r="119" spans="1:29" s="65" customFormat="1" ht="18" customHeight="1" x14ac:dyDescent="0.2">
      <c r="A119" s="107">
        <f t="shared" si="11"/>
        <v>113</v>
      </c>
      <c r="B119" s="345" t="str">
        <f t="shared" si="12"/>
        <v/>
      </c>
      <c r="C119" s="346"/>
      <c r="D119" s="93"/>
      <c r="E119" s="1"/>
      <c r="F119" s="79" t="s">
        <v>15</v>
      </c>
      <c r="G119" s="2"/>
      <c r="H119" s="173">
        <f t="shared" si="9"/>
        <v>0</v>
      </c>
      <c r="I119" s="79" t="s">
        <v>15</v>
      </c>
      <c r="J119" s="177">
        <f t="shared" si="10"/>
        <v>0</v>
      </c>
      <c r="K119" s="168"/>
      <c r="L119" s="79" t="s">
        <v>15</v>
      </c>
      <c r="M119" s="169"/>
      <c r="N119" s="170"/>
      <c r="O119" s="79" t="s">
        <v>15</v>
      </c>
      <c r="P119" s="169"/>
      <c r="Q119" s="170"/>
      <c r="R119" s="79" t="s">
        <v>15</v>
      </c>
      <c r="S119" s="169"/>
      <c r="T119" s="3"/>
      <c r="U119" s="78" t="s">
        <v>16</v>
      </c>
      <c r="V119" s="3"/>
      <c r="W119" s="259" t="s">
        <v>17</v>
      </c>
      <c r="X119" s="304"/>
      <c r="Y119" s="262"/>
      <c r="AA119" s="65" t="b">
        <f t="shared" si="13"/>
        <v>0</v>
      </c>
      <c r="AB119" s="65" t="b">
        <f t="shared" si="14"/>
        <v>0</v>
      </c>
      <c r="AC119" s="65" t="b">
        <f t="shared" si="15"/>
        <v>0</v>
      </c>
    </row>
    <row r="120" spans="1:29" s="65" customFormat="1" ht="18" customHeight="1" x14ac:dyDescent="0.2">
      <c r="A120" s="107">
        <f t="shared" si="11"/>
        <v>114</v>
      </c>
      <c r="B120" s="345" t="str">
        <f t="shared" si="12"/>
        <v/>
      </c>
      <c r="C120" s="346"/>
      <c r="D120" s="93"/>
      <c r="E120" s="1"/>
      <c r="F120" s="79" t="s">
        <v>15</v>
      </c>
      <c r="G120" s="2"/>
      <c r="H120" s="173">
        <f t="shared" si="9"/>
        <v>0</v>
      </c>
      <c r="I120" s="79" t="s">
        <v>15</v>
      </c>
      <c r="J120" s="177">
        <f t="shared" si="10"/>
        <v>0</v>
      </c>
      <c r="K120" s="168"/>
      <c r="L120" s="79" t="s">
        <v>15</v>
      </c>
      <c r="M120" s="169"/>
      <c r="N120" s="170"/>
      <c r="O120" s="79" t="s">
        <v>15</v>
      </c>
      <c r="P120" s="169"/>
      <c r="Q120" s="170"/>
      <c r="R120" s="79" t="s">
        <v>15</v>
      </c>
      <c r="S120" s="169"/>
      <c r="T120" s="3"/>
      <c r="U120" s="78" t="s">
        <v>16</v>
      </c>
      <c r="V120" s="3"/>
      <c r="W120" s="259" t="s">
        <v>17</v>
      </c>
      <c r="X120" s="304"/>
      <c r="Y120" s="262"/>
      <c r="AA120" s="65" t="b">
        <f t="shared" si="13"/>
        <v>0</v>
      </c>
      <c r="AB120" s="65" t="b">
        <f t="shared" si="14"/>
        <v>0</v>
      </c>
      <c r="AC120" s="65" t="b">
        <f t="shared" si="15"/>
        <v>0</v>
      </c>
    </row>
    <row r="121" spans="1:29" s="65" customFormat="1" ht="18" customHeight="1" x14ac:dyDescent="0.2">
      <c r="A121" s="107">
        <f t="shared" si="11"/>
        <v>115</v>
      </c>
      <c r="B121" s="345" t="str">
        <f t="shared" si="12"/>
        <v/>
      </c>
      <c r="C121" s="346"/>
      <c r="D121" s="93"/>
      <c r="E121" s="1"/>
      <c r="F121" s="79" t="s">
        <v>15</v>
      </c>
      <c r="G121" s="2"/>
      <c r="H121" s="173">
        <f t="shared" si="9"/>
        <v>0</v>
      </c>
      <c r="I121" s="79" t="s">
        <v>15</v>
      </c>
      <c r="J121" s="177">
        <f t="shared" si="10"/>
        <v>0</v>
      </c>
      <c r="K121" s="168"/>
      <c r="L121" s="79" t="s">
        <v>15</v>
      </c>
      <c r="M121" s="169"/>
      <c r="N121" s="170"/>
      <c r="O121" s="79" t="s">
        <v>15</v>
      </c>
      <c r="P121" s="169"/>
      <c r="Q121" s="170"/>
      <c r="R121" s="79" t="s">
        <v>15</v>
      </c>
      <c r="S121" s="169"/>
      <c r="T121" s="3"/>
      <c r="U121" s="78" t="s">
        <v>16</v>
      </c>
      <c r="V121" s="3"/>
      <c r="W121" s="259" t="s">
        <v>17</v>
      </c>
      <c r="X121" s="304"/>
      <c r="Y121" s="262"/>
      <c r="AA121" s="65" t="b">
        <f t="shared" si="13"/>
        <v>0</v>
      </c>
      <c r="AB121" s="65" t="b">
        <f t="shared" si="14"/>
        <v>0</v>
      </c>
      <c r="AC121" s="65" t="b">
        <f t="shared" si="15"/>
        <v>0</v>
      </c>
    </row>
    <row r="122" spans="1:29" s="65" customFormat="1" ht="18" customHeight="1" x14ac:dyDescent="0.2">
      <c r="A122" s="107">
        <f t="shared" si="11"/>
        <v>116</v>
      </c>
      <c r="B122" s="345" t="str">
        <f t="shared" si="12"/>
        <v/>
      </c>
      <c r="C122" s="346"/>
      <c r="D122" s="93"/>
      <c r="E122" s="1"/>
      <c r="F122" s="79" t="s">
        <v>15</v>
      </c>
      <c r="G122" s="2"/>
      <c r="H122" s="173">
        <f t="shared" si="9"/>
        <v>0</v>
      </c>
      <c r="I122" s="79" t="s">
        <v>15</v>
      </c>
      <c r="J122" s="177">
        <f t="shared" si="10"/>
        <v>0</v>
      </c>
      <c r="K122" s="168"/>
      <c r="L122" s="79" t="s">
        <v>15</v>
      </c>
      <c r="M122" s="169"/>
      <c r="N122" s="170"/>
      <c r="O122" s="79" t="s">
        <v>15</v>
      </c>
      <c r="P122" s="169"/>
      <c r="Q122" s="170"/>
      <c r="R122" s="79" t="s">
        <v>15</v>
      </c>
      <c r="S122" s="169"/>
      <c r="T122" s="3"/>
      <c r="U122" s="78" t="s">
        <v>16</v>
      </c>
      <c r="V122" s="3"/>
      <c r="W122" s="259" t="s">
        <v>17</v>
      </c>
      <c r="X122" s="304"/>
      <c r="Y122" s="262"/>
      <c r="AA122" s="65" t="b">
        <f t="shared" si="13"/>
        <v>0</v>
      </c>
      <c r="AB122" s="65" t="b">
        <f t="shared" si="14"/>
        <v>0</v>
      </c>
      <c r="AC122" s="65" t="b">
        <f t="shared" si="15"/>
        <v>0</v>
      </c>
    </row>
    <row r="123" spans="1:29" s="65" customFormat="1" ht="18" customHeight="1" x14ac:dyDescent="0.2">
      <c r="A123" s="107">
        <f t="shared" si="11"/>
        <v>117</v>
      </c>
      <c r="B123" s="345" t="str">
        <f t="shared" si="12"/>
        <v/>
      </c>
      <c r="C123" s="346"/>
      <c r="D123" s="93"/>
      <c r="E123" s="1"/>
      <c r="F123" s="79" t="s">
        <v>15</v>
      </c>
      <c r="G123" s="2"/>
      <c r="H123" s="173">
        <f t="shared" si="9"/>
        <v>0</v>
      </c>
      <c r="I123" s="79" t="s">
        <v>15</v>
      </c>
      <c r="J123" s="177">
        <f t="shared" si="10"/>
        <v>0</v>
      </c>
      <c r="K123" s="168"/>
      <c r="L123" s="79" t="s">
        <v>15</v>
      </c>
      <c r="M123" s="169"/>
      <c r="N123" s="170"/>
      <c r="O123" s="79" t="s">
        <v>15</v>
      </c>
      <c r="P123" s="169"/>
      <c r="Q123" s="170"/>
      <c r="R123" s="79" t="s">
        <v>15</v>
      </c>
      <c r="S123" s="169"/>
      <c r="T123" s="3"/>
      <c r="U123" s="78" t="s">
        <v>16</v>
      </c>
      <c r="V123" s="3"/>
      <c r="W123" s="259" t="s">
        <v>17</v>
      </c>
      <c r="X123" s="304"/>
      <c r="Y123" s="262"/>
      <c r="AA123" s="65" t="b">
        <f t="shared" si="13"/>
        <v>0</v>
      </c>
      <c r="AB123" s="65" t="b">
        <f t="shared" si="14"/>
        <v>0</v>
      </c>
      <c r="AC123" s="65" t="b">
        <f t="shared" si="15"/>
        <v>0</v>
      </c>
    </row>
    <row r="124" spans="1:29" s="65" customFormat="1" ht="18" customHeight="1" x14ac:dyDescent="0.2">
      <c r="A124" s="107">
        <f t="shared" si="11"/>
        <v>118</v>
      </c>
      <c r="B124" s="345" t="str">
        <f t="shared" si="12"/>
        <v/>
      </c>
      <c r="C124" s="346"/>
      <c r="D124" s="93"/>
      <c r="E124" s="1"/>
      <c r="F124" s="79" t="s">
        <v>15</v>
      </c>
      <c r="G124" s="2"/>
      <c r="H124" s="173">
        <f t="shared" si="9"/>
        <v>0</v>
      </c>
      <c r="I124" s="79" t="s">
        <v>15</v>
      </c>
      <c r="J124" s="177">
        <f t="shared" si="10"/>
        <v>0</v>
      </c>
      <c r="K124" s="168"/>
      <c r="L124" s="79" t="s">
        <v>15</v>
      </c>
      <c r="M124" s="169"/>
      <c r="N124" s="170"/>
      <c r="O124" s="79" t="s">
        <v>15</v>
      </c>
      <c r="P124" s="169"/>
      <c r="Q124" s="170"/>
      <c r="R124" s="79" t="s">
        <v>15</v>
      </c>
      <c r="S124" s="169"/>
      <c r="T124" s="3"/>
      <c r="U124" s="78" t="s">
        <v>16</v>
      </c>
      <c r="V124" s="3"/>
      <c r="W124" s="259" t="s">
        <v>17</v>
      </c>
      <c r="X124" s="304"/>
      <c r="Y124" s="262"/>
      <c r="AA124" s="65" t="b">
        <f t="shared" si="13"/>
        <v>0</v>
      </c>
      <c r="AB124" s="65" t="b">
        <f t="shared" si="14"/>
        <v>0</v>
      </c>
      <c r="AC124" s="65" t="b">
        <f t="shared" si="15"/>
        <v>0</v>
      </c>
    </row>
    <row r="125" spans="1:29" s="65" customFormat="1" ht="18" customHeight="1" x14ac:dyDescent="0.2">
      <c r="A125" s="107">
        <f t="shared" si="11"/>
        <v>119</v>
      </c>
      <c r="B125" s="345" t="str">
        <f t="shared" si="12"/>
        <v/>
      </c>
      <c r="C125" s="346"/>
      <c r="D125" s="93"/>
      <c r="E125" s="1"/>
      <c r="F125" s="79" t="s">
        <v>15</v>
      </c>
      <c r="G125" s="2"/>
      <c r="H125" s="173">
        <f t="shared" si="9"/>
        <v>0</v>
      </c>
      <c r="I125" s="79" t="s">
        <v>15</v>
      </c>
      <c r="J125" s="177">
        <f t="shared" si="10"/>
        <v>0</v>
      </c>
      <c r="K125" s="168"/>
      <c r="L125" s="79" t="s">
        <v>15</v>
      </c>
      <c r="M125" s="169"/>
      <c r="N125" s="170"/>
      <c r="O125" s="79" t="s">
        <v>15</v>
      </c>
      <c r="P125" s="169"/>
      <c r="Q125" s="170"/>
      <c r="R125" s="79" t="s">
        <v>15</v>
      </c>
      <c r="S125" s="169"/>
      <c r="T125" s="3"/>
      <c r="U125" s="78" t="s">
        <v>16</v>
      </c>
      <c r="V125" s="3"/>
      <c r="W125" s="259" t="s">
        <v>17</v>
      </c>
      <c r="X125" s="304"/>
      <c r="Y125" s="262"/>
      <c r="AA125" s="65" t="b">
        <f t="shared" si="13"/>
        <v>0</v>
      </c>
      <c r="AB125" s="65" t="b">
        <f t="shared" si="14"/>
        <v>0</v>
      </c>
      <c r="AC125" s="65" t="b">
        <f t="shared" si="15"/>
        <v>0</v>
      </c>
    </row>
    <row r="126" spans="1:29" s="65" customFormat="1" ht="18" customHeight="1" x14ac:dyDescent="0.2">
      <c r="A126" s="107">
        <f t="shared" si="11"/>
        <v>120</v>
      </c>
      <c r="B126" s="345" t="str">
        <f t="shared" si="12"/>
        <v/>
      </c>
      <c r="C126" s="346"/>
      <c r="D126" s="93"/>
      <c r="E126" s="1"/>
      <c r="F126" s="79" t="s">
        <v>15</v>
      </c>
      <c r="G126" s="2"/>
      <c r="H126" s="173">
        <f t="shared" si="9"/>
        <v>0</v>
      </c>
      <c r="I126" s="79" t="s">
        <v>15</v>
      </c>
      <c r="J126" s="177">
        <f t="shared" si="10"/>
        <v>0</v>
      </c>
      <c r="K126" s="168"/>
      <c r="L126" s="79" t="s">
        <v>15</v>
      </c>
      <c r="M126" s="169"/>
      <c r="N126" s="170"/>
      <c r="O126" s="79" t="s">
        <v>15</v>
      </c>
      <c r="P126" s="169"/>
      <c r="Q126" s="170"/>
      <c r="R126" s="79" t="s">
        <v>15</v>
      </c>
      <c r="S126" s="169"/>
      <c r="T126" s="3"/>
      <c r="U126" s="78" t="s">
        <v>16</v>
      </c>
      <c r="V126" s="3"/>
      <c r="W126" s="259" t="s">
        <v>17</v>
      </c>
      <c r="X126" s="304"/>
      <c r="Y126" s="262"/>
      <c r="AA126" s="65" t="b">
        <f t="shared" si="13"/>
        <v>0</v>
      </c>
      <c r="AB126" s="65" t="b">
        <f t="shared" si="14"/>
        <v>0</v>
      </c>
      <c r="AC126" s="65" t="b">
        <f t="shared" si="15"/>
        <v>0</v>
      </c>
    </row>
    <row r="127" spans="1:29" s="65" customFormat="1" ht="18" customHeight="1" x14ac:dyDescent="0.2">
      <c r="A127" s="107">
        <f t="shared" si="11"/>
        <v>121</v>
      </c>
      <c r="B127" s="345" t="str">
        <f t="shared" si="12"/>
        <v/>
      </c>
      <c r="C127" s="346"/>
      <c r="D127" s="93"/>
      <c r="E127" s="1"/>
      <c r="F127" s="79" t="s">
        <v>15</v>
      </c>
      <c r="G127" s="2"/>
      <c r="H127" s="173">
        <f t="shared" si="9"/>
        <v>0</v>
      </c>
      <c r="I127" s="79" t="s">
        <v>15</v>
      </c>
      <c r="J127" s="177">
        <f t="shared" si="10"/>
        <v>0</v>
      </c>
      <c r="K127" s="168"/>
      <c r="L127" s="79" t="s">
        <v>15</v>
      </c>
      <c r="M127" s="169"/>
      <c r="N127" s="170"/>
      <c r="O127" s="79" t="s">
        <v>15</v>
      </c>
      <c r="P127" s="169"/>
      <c r="Q127" s="170"/>
      <c r="R127" s="79" t="s">
        <v>15</v>
      </c>
      <c r="S127" s="169"/>
      <c r="T127" s="3"/>
      <c r="U127" s="78" t="s">
        <v>16</v>
      </c>
      <c r="V127" s="3"/>
      <c r="W127" s="259" t="s">
        <v>17</v>
      </c>
      <c r="X127" s="304"/>
      <c r="Y127" s="262"/>
      <c r="AA127" s="65" t="b">
        <f t="shared" si="13"/>
        <v>0</v>
      </c>
      <c r="AB127" s="65" t="b">
        <f t="shared" si="14"/>
        <v>0</v>
      </c>
      <c r="AC127" s="65" t="b">
        <f t="shared" si="15"/>
        <v>0</v>
      </c>
    </row>
    <row r="128" spans="1:29" s="65" customFormat="1" ht="18" customHeight="1" x14ac:dyDescent="0.2">
      <c r="A128" s="107">
        <f t="shared" si="11"/>
        <v>122</v>
      </c>
      <c r="B128" s="345" t="str">
        <f t="shared" si="12"/>
        <v/>
      </c>
      <c r="C128" s="346"/>
      <c r="D128" s="93"/>
      <c r="E128" s="1"/>
      <c r="F128" s="79" t="s">
        <v>15</v>
      </c>
      <c r="G128" s="2"/>
      <c r="H128" s="173">
        <f t="shared" si="9"/>
        <v>0</v>
      </c>
      <c r="I128" s="79" t="s">
        <v>15</v>
      </c>
      <c r="J128" s="177">
        <f t="shared" si="10"/>
        <v>0</v>
      </c>
      <c r="K128" s="168"/>
      <c r="L128" s="79" t="s">
        <v>15</v>
      </c>
      <c r="M128" s="169"/>
      <c r="N128" s="170"/>
      <c r="O128" s="79" t="s">
        <v>15</v>
      </c>
      <c r="P128" s="169"/>
      <c r="Q128" s="170"/>
      <c r="R128" s="79" t="s">
        <v>15</v>
      </c>
      <c r="S128" s="169"/>
      <c r="T128" s="3"/>
      <c r="U128" s="78" t="s">
        <v>16</v>
      </c>
      <c r="V128" s="3"/>
      <c r="W128" s="259" t="s">
        <v>17</v>
      </c>
      <c r="X128" s="304"/>
      <c r="Y128" s="262"/>
      <c r="AA128" s="65" t="b">
        <f t="shared" si="13"/>
        <v>0</v>
      </c>
      <c r="AB128" s="65" t="b">
        <f t="shared" si="14"/>
        <v>0</v>
      </c>
      <c r="AC128" s="65" t="b">
        <f t="shared" si="15"/>
        <v>0</v>
      </c>
    </row>
    <row r="129" spans="1:29" s="65" customFormat="1" ht="18" customHeight="1" x14ac:dyDescent="0.2">
      <c r="A129" s="107">
        <f t="shared" si="11"/>
        <v>123</v>
      </c>
      <c r="B129" s="345" t="str">
        <f t="shared" si="12"/>
        <v/>
      </c>
      <c r="C129" s="346"/>
      <c r="D129" s="93"/>
      <c r="E129" s="1"/>
      <c r="F129" s="79" t="s">
        <v>15</v>
      </c>
      <c r="G129" s="2"/>
      <c r="H129" s="173">
        <f t="shared" ref="H129:H170" si="16">K129+N129+Q129</f>
        <v>0</v>
      </c>
      <c r="I129" s="79" t="s">
        <v>15</v>
      </c>
      <c r="J129" s="177">
        <f t="shared" ref="J129:J168" si="17">M129+P129+S129</f>
        <v>0</v>
      </c>
      <c r="K129" s="168"/>
      <c r="L129" s="79" t="s">
        <v>15</v>
      </c>
      <c r="M129" s="169"/>
      <c r="N129" s="170"/>
      <c r="O129" s="79" t="s">
        <v>15</v>
      </c>
      <c r="P129" s="169"/>
      <c r="Q129" s="170"/>
      <c r="R129" s="79" t="s">
        <v>15</v>
      </c>
      <c r="S129" s="169"/>
      <c r="T129" s="3"/>
      <c r="U129" s="78" t="s">
        <v>16</v>
      </c>
      <c r="V129" s="3"/>
      <c r="W129" s="259" t="s">
        <v>17</v>
      </c>
      <c r="X129" s="304"/>
      <c r="Y129" s="262"/>
      <c r="AA129" s="65" t="b">
        <f t="shared" si="13"/>
        <v>0</v>
      </c>
      <c r="AB129" s="65" t="b">
        <f t="shared" si="14"/>
        <v>0</v>
      </c>
      <c r="AC129" s="65" t="b">
        <f t="shared" si="15"/>
        <v>0</v>
      </c>
    </row>
    <row r="130" spans="1:29" s="65" customFormat="1" ht="18" customHeight="1" x14ac:dyDescent="0.2">
      <c r="A130" s="107">
        <f t="shared" si="11"/>
        <v>124</v>
      </c>
      <c r="B130" s="345" t="str">
        <f t="shared" si="12"/>
        <v/>
      </c>
      <c r="C130" s="346"/>
      <c r="D130" s="93"/>
      <c r="E130" s="1"/>
      <c r="F130" s="79" t="s">
        <v>15</v>
      </c>
      <c r="G130" s="2"/>
      <c r="H130" s="173">
        <f t="shared" si="16"/>
        <v>0</v>
      </c>
      <c r="I130" s="79" t="s">
        <v>15</v>
      </c>
      <c r="J130" s="177">
        <f t="shared" si="17"/>
        <v>0</v>
      </c>
      <c r="K130" s="168"/>
      <c r="L130" s="79" t="s">
        <v>15</v>
      </c>
      <c r="M130" s="169"/>
      <c r="N130" s="170"/>
      <c r="O130" s="79" t="s">
        <v>15</v>
      </c>
      <c r="P130" s="169"/>
      <c r="Q130" s="170"/>
      <c r="R130" s="79" t="s">
        <v>15</v>
      </c>
      <c r="S130" s="169"/>
      <c r="T130" s="3"/>
      <c r="U130" s="78" t="s">
        <v>16</v>
      </c>
      <c r="V130" s="3"/>
      <c r="W130" s="259" t="s">
        <v>17</v>
      </c>
      <c r="X130" s="304"/>
      <c r="Y130" s="262"/>
      <c r="AA130" s="65" t="b">
        <f t="shared" si="13"/>
        <v>0</v>
      </c>
      <c r="AB130" s="65" t="b">
        <f t="shared" si="14"/>
        <v>0</v>
      </c>
      <c r="AC130" s="65" t="b">
        <f t="shared" si="15"/>
        <v>0</v>
      </c>
    </row>
    <row r="131" spans="1:29" s="65" customFormat="1" ht="18" customHeight="1" x14ac:dyDescent="0.2">
      <c r="A131" s="107">
        <f t="shared" si="11"/>
        <v>125</v>
      </c>
      <c r="B131" s="345" t="str">
        <f t="shared" si="12"/>
        <v/>
      </c>
      <c r="C131" s="346"/>
      <c r="D131" s="93"/>
      <c r="E131" s="1"/>
      <c r="F131" s="79" t="s">
        <v>15</v>
      </c>
      <c r="G131" s="2"/>
      <c r="H131" s="173">
        <f t="shared" si="16"/>
        <v>0</v>
      </c>
      <c r="I131" s="79" t="s">
        <v>15</v>
      </c>
      <c r="J131" s="177">
        <f t="shared" si="17"/>
        <v>0</v>
      </c>
      <c r="K131" s="168"/>
      <c r="L131" s="79" t="s">
        <v>15</v>
      </c>
      <c r="M131" s="169"/>
      <c r="N131" s="170"/>
      <c r="O131" s="79" t="s">
        <v>15</v>
      </c>
      <c r="P131" s="169"/>
      <c r="Q131" s="170"/>
      <c r="R131" s="79" t="s">
        <v>15</v>
      </c>
      <c r="S131" s="169"/>
      <c r="T131" s="3"/>
      <c r="U131" s="78" t="s">
        <v>16</v>
      </c>
      <c r="V131" s="3"/>
      <c r="W131" s="259" t="s">
        <v>17</v>
      </c>
      <c r="X131" s="304"/>
      <c r="Y131" s="262"/>
      <c r="AA131" s="65" t="b">
        <f t="shared" si="13"/>
        <v>0</v>
      </c>
      <c r="AB131" s="65" t="b">
        <f t="shared" si="14"/>
        <v>0</v>
      </c>
      <c r="AC131" s="65" t="b">
        <f t="shared" si="15"/>
        <v>0</v>
      </c>
    </row>
    <row r="132" spans="1:29" s="65" customFormat="1" ht="18" customHeight="1" x14ac:dyDescent="0.2">
      <c r="A132" s="107">
        <f t="shared" si="11"/>
        <v>126</v>
      </c>
      <c r="B132" s="345" t="str">
        <f t="shared" si="12"/>
        <v/>
      </c>
      <c r="C132" s="346"/>
      <c r="D132" s="93"/>
      <c r="E132" s="1"/>
      <c r="F132" s="79" t="s">
        <v>15</v>
      </c>
      <c r="G132" s="2"/>
      <c r="H132" s="173">
        <f t="shared" si="16"/>
        <v>0</v>
      </c>
      <c r="I132" s="79" t="s">
        <v>15</v>
      </c>
      <c r="J132" s="177">
        <f t="shared" si="17"/>
        <v>0</v>
      </c>
      <c r="K132" s="168"/>
      <c r="L132" s="79" t="s">
        <v>15</v>
      </c>
      <c r="M132" s="169"/>
      <c r="N132" s="170"/>
      <c r="O132" s="79" t="s">
        <v>15</v>
      </c>
      <c r="P132" s="169"/>
      <c r="Q132" s="170"/>
      <c r="R132" s="79" t="s">
        <v>15</v>
      </c>
      <c r="S132" s="169"/>
      <c r="T132" s="3"/>
      <c r="U132" s="78" t="s">
        <v>16</v>
      </c>
      <c r="V132" s="3"/>
      <c r="W132" s="259" t="s">
        <v>17</v>
      </c>
      <c r="X132" s="304"/>
      <c r="Y132" s="262"/>
      <c r="AA132" s="65" t="b">
        <f t="shared" si="13"/>
        <v>0</v>
      </c>
      <c r="AB132" s="65" t="b">
        <f t="shared" si="14"/>
        <v>0</v>
      </c>
      <c r="AC132" s="65" t="b">
        <f t="shared" si="15"/>
        <v>0</v>
      </c>
    </row>
    <row r="133" spans="1:29" s="65" customFormat="1" ht="18" customHeight="1" x14ac:dyDescent="0.2">
      <c r="A133" s="107">
        <f t="shared" si="11"/>
        <v>127</v>
      </c>
      <c r="B133" s="345" t="str">
        <f t="shared" si="12"/>
        <v/>
      </c>
      <c r="C133" s="346"/>
      <c r="D133" s="93"/>
      <c r="E133" s="1"/>
      <c r="F133" s="79" t="s">
        <v>15</v>
      </c>
      <c r="G133" s="2"/>
      <c r="H133" s="173">
        <f t="shared" si="16"/>
        <v>0</v>
      </c>
      <c r="I133" s="79" t="s">
        <v>15</v>
      </c>
      <c r="J133" s="177">
        <f t="shared" si="17"/>
        <v>0</v>
      </c>
      <c r="K133" s="168"/>
      <c r="L133" s="79" t="s">
        <v>15</v>
      </c>
      <c r="M133" s="169"/>
      <c r="N133" s="170"/>
      <c r="O133" s="79" t="s">
        <v>15</v>
      </c>
      <c r="P133" s="169"/>
      <c r="Q133" s="170"/>
      <c r="R133" s="79" t="s">
        <v>15</v>
      </c>
      <c r="S133" s="169"/>
      <c r="T133" s="3"/>
      <c r="U133" s="78" t="s">
        <v>16</v>
      </c>
      <c r="V133" s="3"/>
      <c r="W133" s="259" t="s">
        <v>17</v>
      </c>
      <c r="X133" s="304"/>
      <c r="Y133" s="262"/>
      <c r="AA133" s="65" t="b">
        <f t="shared" si="13"/>
        <v>0</v>
      </c>
      <c r="AB133" s="65" t="b">
        <f t="shared" si="14"/>
        <v>0</v>
      </c>
      <c r="AC133" s="65" t="b">
        <f t="shared" si="15"/>
        <v>0</v>
      </c>
    </row>
    <row r="134" spans="1:29" s="65" customFormat="1" ht="18" customHeight="1" x14ac:dyDescent="0.2">
      <c r="A134" s="107">
        <f t="shared" si="11"/>
        <v>128</v>
      </c>
      <c r="B134" s="345" t="str">
        <f t="shared" si="12"/>
        <v/>
      </c>
      <c r="C134" s="346"/>
      <c r="D134" s="93"/>
      <c r="E134" s="1"/>
      <c r="F134" s="79" t="s">
        <v>15</v>
      </c>
      <c r="G134" s="2"/>
      <c r="H134" s="173">
        <f t="shared" si="16"/>
        <v>0</v>
      </c>
      <c r="I134" s="79" t="s">
        <v>15</v>
      </c>
      <c r="J134" s="177">
        <f t="shared" si="17"/>
        <v>0</v>
      </c>
      <c r="K134" s="168"/>
      <c r="L134" s="79" t="s">
        <v>15</v>
      </c>
      <c r="M134" s="169"/>
      <c r="N134" s="170"/>
      <c r="O134" s="79" t="s">
        <v>15</v>
      </c>
      <c r="P134" s="169"/>
      <c r="Q134" s="170"/>
      <c r="R134" s="79" t="s">
        <v>15</v>
      </c>
      <c r="S134" s="169"/>
      <c r="T134" s="3"/>
      <c r="U134" s="78" t="s">
        <v>16</v>
      </c>
      <c r="V134" s="3"/>
      <c r="W134" s="259" t="s">
        <v>17</v>
      </c>
      <c r="X134" s="304"/>
      <c r="Y134" s="262"/>
      <c r="AA134" s="65" t="b">
        <f t="shared" si="13"/>
        <v>0</v>
      </c>
      <c r="AB134" s="65" t="b">
        <f t="shared" si="14"/>
        <v>0</v>
      </c>
      <c r="AC134" s="65" t="b">
        <f t="shared" si="15"/>
        <v>0</v>
      </c>
    </row>
    <row r="135" spans="1:29" s="65" customFormat="1" ht="18" customHeight="1" x14ac:dyDescent="0.2">
      <c r="A135" s="107">
        <f t="shared" si="11"/>
        <v>129</v>
      </c>
      <c r="B135" s="345" t="str">
        <f t="shared" si="12"/>
        <v/>
      </c>
      <c r="C135" s="346"/>
      <c r="D135" s="93"/>
      <c r="E135" s="1"/>
      <c r="F135" s="79" t="s">
        <v>15</v>
      </c>
      <c r="G135" s="2"/>
      <c r="H135" s="173">
        <f t="shared" si="16"/>
        <v>0</v>
      </c>
      <c r="I135" s="79" t="s">
        <v>15</v>
      </c>
      <c r="J135" s="177">
        <f t="shared" si="17"/>
        <v>0</v>
      </c>
      <c r="K135" s="168"/>
      <c r="L135" s="79" t="s">
        <v>15</v>
      </c>
      <c r="M135" s="169"/>
      <c r="N135" s="170"/>
      <c r="O135" s="79" t="s">
        <v>15</v>
      </c>
      <c r="P135" s="169"/>
      <c r="Q135" s="170"/>
      <c r="R135" s="79" t="s">
        <v>15</v>
      </c>
      <c r="S135" s="169"/>
      <c r="T135" s="3"/>
      <c r="U135" s="78" t="s">
        <v>16</v>
      </c>
      <c r="V135" s="3"/>
      <c r="W135" s="259" t="s">
        <v>17</v>
      </c>
      <c r="X135" s="304"/>
      <c r="Y135" s="262"/>
      <c r="AA135" s="65" t="b">
        <f t="shared" si="13"/>
        <v>0</v>
      </c>
      <c r="AB135" s="65" t="b">
        <f t="shared" si="14"/>
        <v>0</v>
      </c>
      <c r="AC135" s="65" t="b">
        <f t="shared" si="15"/>
        <v>0</v>
      </c>
    </row>
    <row r="136" spans="1:29" s="65" customFormat="1" ht="18" customHeight="1" x14ac:dyDescent="0.2">
      <c r="A136" s="107">
        <f t="shared" si="11"/>
        <v>130</v>
      </c>
      <c r="B136" s="345" t="str">
        <f t="shared" si="12"/>
        <v/>
      </c>
      <c r="C136" s="346"/>
      <c r="D136" s="93"/>
      <c r="E136" s="1"/>
      <c r="F136" s="79" t="s">
        <v>15</v>
      </c>
      <c r="G136" s="2"/>
      <c r="H136" s="173">
        <f t="shared" si="16"/>
        <v>0</v>
      </c>
      <c r="I136" s="79" t="s">
        <v>15</v>
      </c>
      <c r="J136" s="177">
        <f t="shared" si="17"/>
        <v>0</v>
      </c>
      <c r="K136" s="168"/>
      <c r="L136" s="79" t="s">
        <v>15</v>
      </c>
      <c r="M136" s="169"/>
      <c r="N136" s="170"/>
      <c r="O136" s="79" t="s">
        <v>15</v>
      </c>
      <c r="P136" s="169"/>
      <c r="Q136" s="170"/>
      <c r="R136" s="79" t="s">
        <v>15</v>
      </c>
      <c r="S136" s="169"/>
      <c r="T136" s="3"/>
      <c r="U136" s="78" t="s">
        <v>16</v>
      </c>
      <c r="V136" s="3"/>
      <c r="W136" s="259" t="s">
        <v>17</v>
      </c>
      <c r="X136" s="304"/>
      <c r="Y136" s="262"/>
      <c r="AA136" s="65" t="b">
        <f t="shared" si="13"/>
        <v>0</v>
      </c>
      <c r="AB136" s="65" t="b">
        <f t="shared" si="14"/>
        <v>0</v>
      </c>
      <c r="AC136" s="65" t="b">
        <f t="shared" si="15"/>
        <v>0</v>
      </c>
    </row>
    <row r="137" spans="1:29" s="65" customFormat="1" ht="18" customHeight="1" x14ac:dyDescent="0.2">
      <c r="A137" s="107">
        <f t="shared" ref="A137:A200" si="18">A136+1</f>
        <v>131</v>
      </c>
      <c r="B137" s="345" t="str">
        <f t="shared" ref="B137:B200" si="19">IF(AA137=1,"won",IF(AB137=1,"tied",IF(AC137=1,"lost","")))</f>
        <v/>
      </c>
      <c r="C137" s="346"/>
      <c r="D137" s="93"/>
      <c r="E137" s="1"/>
      <c r="F137" s="79" t="s">
        <v>15</v>
      </c>
      <c r="G137" s="2"/>
      <c r="H137" s="173">
        <f t="shared" si="16"/>
        <v>0</v>
      </c>
      <c r="I137" s="79" t="s">
        <v>15</v>
      </c>
      <c r="J137" s="177">
        <f t="shared" si="17"/>
        <v>0</v>
      </c>
      <c r="K137" s="168"/>
      <c r="L137" s="79" t="s">
        <v>15</v>
      </c>
      <c r="M137" s="169"/>
      <c r="N137" s="170"/>
      <c r="O137" s="79" t="s">
        <v>15</v>
      </c>
      <c r="P137" s="169"/>
      <c r="Q137" s="170"/>
      <c r="R137" s="79" t="s">
        <v>15</v>
      </c>
      <c r="S137" s="169"/>
      <c r="T137" s="3"/>
      <c r="U137" s="78" t="s">
        <v>16</v>
      </c>
      <c r="V137" s="3"/>
      <c r="W137" s="259" t="s">
        <v>17</v>
      </c>
      <c r="X137" s="304"/>
      <c r="Y137" s="262"/>
      <c r="AA137" s="65" t="b">
        <f t="shared" ref="AA137:AA200" si="20">IF(E137&gt;G137,IF(G137&lt;&gt;"",1))</f>
        <v>0</v>
      </c>
      <c r="AB137" s="65" t="b">
        <f t="shared" ref="AB137:AB200" si="21">IF(E137=G137,IF(G137&lt;&gt;"",1))</f>
        <v>0</v>
      </c>
      <c r="AC137" s="65" t="b">
        <f t="shared" ref="AC137:AC200" si="22">IF(E137&lt;G137,IF(E137&lt;&gt;"",1))</f>
        <v>0</v>
      </c>
    </row>
    <row r="138" spans="1:29" s="65" customFormat="1" ht="18" customHeight="1" x14ac:dyDescent="0.2">
      <c r="A138" s="107">
        <f t="shared" si="18"/>
        <v>132</v>
      </c>
      <c r="B138" s="345" t="str">
        <f t="shared" si="19"/>
        <v/>
      </c>
      <c r="C138" s="346"/>
      <c r="D138" s="93"/>
      <c r="E138" s="1"/>
      <c r="F138" s="79" t="s">
        <v>15</v>
      </c>
      <c r="G138" s="2"/>
      <c r="H138" s="173">
        <f t="shared" si="16"/>
        <v>0</v>
      </c>
      <c r="I138" s="79" t="s">
        <v>15</v>
      </c>
      <c r="J138" s="177">
        <f t="shared" si="17"/>
        <v>0</v>
      </c>
      <c r="K138" s="168"/>
      <c r="L138" s="79" t="s">
        <v>15</v>
      </c>
      <c r="M138" s="169"/>
      <c r="N138" s="170"/>
      <c r="O138" s="79" t="s">
        <v>15</v>
      </c>
      <c r="P138" s="169"/>
      <c r="Q138" s="170"/>
      <c r="R138" s="79" t="s">
        <v>15</v>
      </c>
      <c r="S138" s="169"/>
      <c r="T138" s="3"/>
      <c r="U138" s="78" t="s">
        <v>16</v>
      </c>
      <c r="V138" s="3"/>
      <c r="W138" s="259" t="s">
        <v>17</v>
      </c>
      <c r="X138" s="304"/>
      <c r="Y138" s="262"/>
      <c r="AA138" s="65" t="b">
        <f t="shared" si="20"/>
        <v>0</v>
      </c>
      <c r="AB138" s="65" t="b">
        <f t="shared" si="21"/>
        <v>0</v>
      </c>
      <c r="AC138" s="65" t="b">
        <f t="shared" si="22"/>
        <v>0</v>
      </c>
    </row>
    <row r="139" spans="1:29" s="65" customFormat="1" ht="18" customHeight="1" x14ac:dyDescent="0.2">
      <c r="A139" s="107">
        <f t="shared" si="18"/>
        <v>133</v>
      </c>
      <c r="B139" s="345" t="str">
        <f t="shared" si="19"/>
        <v/>
      </c>
      <c r="C139" s="346"/>
      <c r="D139" s="93"/>
      <c r="E139" s="1"/>
      <c r="F139" s="79" t="s">
        <v>15</v>
      </c>
      <c r="G139" s="2"/>
      <c r="H139" s="173">
        <f t="shared" si="16"/>
        <v>0</v>
      </c>
      <c r="I139" s="79" t="s">
        <v>15</v>
      </c>
      <c r="J139" s="177">
        <f t="shared" si="17"/>
        <v>0</v>
      </c>
      <c r="K139" s="168"/>
      <c r="L139" s="79" t="s">
        <v>15</v>
      </c>
      <c r="M139" s="169"/>
      <c r="N139" s="170"/>
      <c r="O139" s="79" t="s">
        <v>15</v>
      </c>
      <c r="P139" s="169"/>
      <c r="Q139" s="170"/>
      <c r="R139" s="79" t="s">
        <v>15</v>
      </c>
      <c r="S139" s="169"/>
      <c r="T139" s="3"/>
      <c r="U139" s="78" t="s">
        <v>16</v>
      </c>
      <c r="V139" s="3"/>
      <c r="W139" s="259" t="s">
        <v>17</v>
      </c>
      <c r="X139" s="304"/>
      <c r="Y139" s="262"/>
      <c r="AA139" s="65" t="b">
        <f t="shared" si="20"/>
        <v>0</v>
      </c>
      <c r="AB139" s="65" t="b">
        <f t="shared" si="21"/>
        <v>0</v>
      </c>
      <c r="AC139" s="65" t="b">
        <f t="shared" si="22"/>
        <v>0</v>
      </c>
    </row>
    <row r="140" spans="1:29" s="65" customFormat="1" ht="18" customHeight="1" x14ac:dyDescent="0.2">
      <c r="A140" s="107">
        <f t="shared" si="18"/>
        <v>134</v>
      </c>
      <c r="B140" s="345" t="str">
        <f t="shared" si="19"/>
        <v/>
      </c>
      <c r="C140" s="346"/>
      <c r="D140" s="93"/>
      <c r="E140" s="1"/>
      <c r="F140" s="79" t="s">
        <v>15</v>
      </c>
      <c r="G140" s="2"/>
      <c r="H140" s="173">
        <f t="shared" si="16"/>
        <v>0</v>
      </c>
      <c r="I140" s="79" t="s">
        <v>15</v>
      </c>
      <c r="J140" s="177">
        <f t="shared" si="17"/>
        <v>0</v>
      </c>
      <c r="K140" s="168"/>
      <c r="L140" s="79" t="s">
        <v>15</v>
      </c>
      <c r="M140" s="169"/>
      <c r="N140" s="170"/>
      <c r="O140" s="79" t="s">
        <v>15</v>
      </c>
      <c r="P140" s="169"/>
      <c r="Q140" s="170"/>
      <c r="R140" s="79" t="s">
        <v>15</v>
      </c>
      <c r="S140" s="169"/>
      <c r="T140" s="3"/>
      <c r="U140" s="78" t="s">
        <v>16</v>
      </c>
      <c r="V140" s="3"/>
      <c r="W140" s="259" t="s">
        <v>17</v>
      </c>
      <c r="X140" s="304"/>
      <c r="Y140" s="262"/>
      <c r="AA140" s="65" t="b">
        <f t="shared" si="20"/>
        <v>0</v>
      </c>
      <c r="AB140" s="65" t="b">
        <f t="shared" si="21"/>
        <v>0</v>
      </c>
      <c r="AC140" s="65" t="b">
        <f t="shared" si="22"/>
        <v>0</v>
      </c>
    </row>
    <row r="141" spans="1:29" s="65" customFormat="1" ht="18" customHeight="1" x14ac:dyDescent="0.2">
      <c r="A141" s="107">
        <f t="shared" si="18"/>
        <v>135</v>
      </c>
      <c r="B141" s="345" t="str">
        <f t="shared" si="19"/>
        <v/>
      </c>
      <c r="C141" s="346"/>
      <c r="D141" s="93"/>
      <c r="E141" s="1"/>
      <c r="F141" s="79" t="s">
        <v>15</v>
      </c>
      <c r="G141" s="2"/>
      <c r="H141" s="173">
        <f t="shared" si="16"/>
        <v>0</v>
      </c>
      <c r="I141" s="79" t="s">
        <v>15</v>
      </c>
      <c r="J141" s="177">
        <f t="shared" si="17"/>
        <v>0</v>
      </c>
      <c r="K141" s="168"/>
      <c r="L141" s="79" t="s">
        <v>15</v>
      </c>
      <c r="M141" s="169"/>
      <c r="N141" s="170"/>
      <c r="O141" s="79" t="s">
        <v>15</v>
      </c>
      <c r="P141" s="169"/>
      <c r="Q141" s="170"/>
      <c r="R141" s="79" t="s">
        <v>15</v>
      </c>
      <c r="S141" s="169"/>
      <c r="T141" s="3"/>
      <c r="U141" s="78" t="s">
        <v>16</v>
      </c>
      <c r="V141" s="3"/>
      <c r="W141" s="259" t="s">
        <v>17</v>
      </c>
      <c r="X141" s="304"/>
      <c r="Y141" s="262"/>
      <c r="AA141" s="65" t="b">
        <f t="shared" si="20"/>
        <v>0</v>
      </c>
      <c r="AB141" s="65" t="b">
        <f t="shared" si="21"/>
        <v>0</v>
      </c>
      <c r="AC141" s="65" t="b">
        <f t="shared" si="22"/>
        <v>0</v>
      </c>
    </row>
    <row r="142" spans="1:29" s="65" customFormat="1" ht="18" customHeight="1" x14ac:dyDescent="0.2">
      <c r="A142" s="107">
        <f t="shared" si="18"/>
        <v>136</v>
      </c>
      <c r="B142" s="345" t="str">
        <f t="shared" si="19"/>
        <v/>
      </c>
      <c r="C142" s="346"/>
      <c r="D142" s="93"/>
      <c r="E142" s="1"/>
      <c r="F142" s="79" t="s">
        <v>15</v>
      </c>
      <c r="G142" s="2"/>
      <c r="H142" s="173">
        <f t="shared" si="16"/>
        <v>0</v>
      </c>
      <c r="I142" s="79" t="s">
        <v>15</v>
      </c>
      <c r="J142" s="177">
        <f t="shared" si="17"/>
        <v>0</v>
      </c>
      <c r="K142" s="168"/>
      <c r="L142" s="79" t="s">
        <v>15</v>
      </c>
      <c r="M142" s="169"/>
      <c r="N142" s="170"/>
      <c r="O142" s="79" t="s">
        <v>15</v>
      </c>
      <c r="P142" s="169"/>
      <c r="Q142" s="170"/>
      <c r="R142" s="79" t="s">
        <v>15</v>
      </c>
      <c r="S142" s="169"/>
      <c r="T142" s="3"/>
      <c r="U142" s="78" t="s">
        <v>16</v>
      </c>
      <c r="V142" s="3"/>
      <c r="W142" s="259" t="s">
        <v>17</v>
      </c>
      <c r="X142" s="304"/>
      <c r="Y142" s="262"/>
      <c r="AA142" s="65" t="b">
        <f t="shared" si="20"/>
        <v>0</v>
      </c>
      <c r="AB142" s="65" t="b">
        <f t="shared" si="21"/>
        <v>0</v>
      </c>
      <c r="AC142" s="65" t="b">
        <f t="shared" si="22"/>
        <v>0</v>
      </c>
    </row>
    <row r="143" spans="1:29" s="65" customFormat="1" ht="18" customHeight="1" x14ac:dyDescent="0.2">
      <c r="A143" s="107">
        <f t="shared" si="18"/>
        <v>137</v>
      </c>
      <c r="B143" s="345" t="str">
        <f t="shared" si="19"/>
        <v/>
      </c>
      <c r="C143" s="346"/>
      <c r="D143" s="93"/>
      <c r="E143" s="1"/>
      <c r="F143" s="79" t="s">
        <v>15</v>
      </c>
      <c r="G143" s="2"/>
      <c r="H143" s="173">
        <f t="shared" si="16"/>
        <v>0</v>
      </c>
      <c r="I143" s="79" t="s">
        <v>15</v>
      </c>
      <c r="J143" s="177">
        <f t="shared" si="17"/>
        <v>0</v>
      </c>
      <c r="K143" s="168"/>
      <c r="L143" s="79" t="s">
        <v>15</v>
      </c>
      <c r="M143" s="169"/>
      <c r="N143" s="170"/>
      <c r="O143" s="79" t="s">
        <v>15</v>
      </c>
      <c r="P143" s="169"/>
      <c r="Q143" s="170"/>
      <c r="R143" s="79" t="s">
        <v>15</v>
      </c>
      <c r="S143" s="169"/>
      <c r="T143" s="3"/>
      <c r="U143" s="78" t="s">
        <v>16</v>
      </c>
      <c r="V143" s="3"/>
      <c r="W143" s="259" t="s">
        <v>17</v>
      </c>
      <c r="X143" s="304"/>
      <c r="Y143" s="262"/>
      <c r="AA143" s="65" t="b">
        <f t="shared" si="20"/>
        <v>0</v>
      </c>
      <c r="AB143" s="65" t="b">
        <f t="shared" si="21"/>
        <v>0</v>
      </c>
      <c r="AC143" s="65" t="b">
        <f t="shared" si="22"/>
        <v>0</v>
      </c>
    </row>
    <row r="144" spans="1:29" s="65" customFormat="1" ht="18" customHeight="1" x14ac:dyDescent="0.2">
      <c r="A144" s="107">
        <f t="shared" si="18"/>
        <v>138</v>
      </c>
      <c r="B144" s="345" t="str">
        <f t="shared" si="19"/>
        <v/>
      </c>
      <c r="C144" s="346"/>
      <c r="D144" s="93"/>
      <c r="E144" s="1"/>
      <c r="F144" s="79" t="s">
        <v>15</v>
      </c>
      <c r="G144" s="2"/>
      <c r="H144" s="173">
        <f t="shared" si="16"/>
        <v>0</v>
      </c>
      <c r="I144" s="79" t="s">
        <v>15</v>
      </c>
      <c r="J144" s="177">
        <f t="shared" si="17"/>
        <v>0</v>
      </c>
      <c r="K144" s="168"/>
      <c r="L144" s="79" t="s">
        <v>15</v>
      </c>
      <c r="M144" s="169"/>
      <c r="N144" s="170"/>
      <c r="O144" s="79" t="s">
        <v>15</v>
      </c>
      <c r="P144" s="169"/>
      <c r="Q144" s="170"/>
      <c r="R144" s="79" t="s">
        <v>15</v>
      </c>
      <c r="S144" s="169"/>
      <c r="T144" s="3"/>
      <c r="U144" s="78" t="s">
        <v>16</v>
      </c>
      <c r="V144" s="3"/>
      <c r="W144" s="259" t="s">
        <v>17</v>
      </c>
      <c r="X144" s="304"/>
      <c r="Y144" s="262"/>
      <c r="AA144" s="65" t="b">
        <f t="shared" si="20"/>
        <v>0</v>
      </c>
      <c r="AB144" s="65" t="b">
        <f t="shared" si="21"/>
        <v>0</v>
      </c>
      <c r="AC144" s="65" t="b">
        <f t="shared" si="22"/>
        <v>0</v>
      </c>
    </row>
    <row r="145" spans="1:29" s="65" customFormat="1" ht="18" customHeight="1" x14ac:dyDescent="0.2">
      <c r="A145" s="107">
        <f t="shared" si="18"/>
        <v>139</v>
      </c>
      <c r="B145" s="345" t="str">
        <f t="shared" si="19"/>
        <v/>
      </c>
      <c r="C145" s="346"/>
      <c r="D145" s="93"/>
      <c r="E145" s="1"/>
      <c r="F145" s="79" t="s">
        <v>15</v>
      </c>
      <c r="G145" s="2"/>
      <c r="H145" s="173">
        <f t="shared" si="16"/>
        <v>0</v>
      </c>
      <c r="I145" s="79" t="s">
        <v>15</v>
      </c>
      <c r="J145" s="177">
        <f t="shared" si="17"/>
        <v>0</v>
      </c>
      <c r="K145" s="168"/>
      <c r="L145" s="79" t="s">
        <v>15</v>
      </c>
      <c r="M145" s="169"/>
      <c r="N145" s="170"/>
      <c r="O145" s="79" t="s">
        <v>15</v>
      </c>
      <c r="P145" s="169"/>
      <c r="Q145" s="170"/>
      <c r="R145" s="79" t="s">
        <v>15</v>
      </c>
      <c r="S145" s="169"/>
      <c r="T145" s="3"/>
      <c r="U145" s="78" t="s">
        <v>16</v>
      </c>
      <c r="V145" s="3"/>
      <c r="W145" s="259" t="s">
        <v>17</v>
      </c>
      <c r="X145" s="304"/>
      <c r="Y145" s="262"/>
      <c r="AA145" s="65" t="b">
        <f t="shared" si="20"/>
        <v>0</v>
      </c>
      <c r="AB145" s="65" t="b">
        <f t="shared" si="21"/>
        <v>0</v>
      </c>
      <c r="AC145" s="65" t="b">
        <f t="shared" si="22"/>
        <v>0</v>
      </c>
    </row>
    <row r="146" spans="1:29" s="65" customFormat="1" ht="18" customHeight="1" x14ac:dyDescent="0.2">
      <c r="A146" s="107">
        <f t="shared" si="18"/>
        <v>140</v>
      </c>
      <c r="B146" s="345" t="str">
        <f t="shared" si="19"/>
        <v/>
      </c>
      <c r="C146" s="346"/>
      <c r="D146" s="93"/>
      <c r="E146" s="1"/>
      <c r="F146" s="79" t="s">
        <v>15</v>
      </c>
      <c r="G146" s="2"/>
      <c r="H146" s="173">
        <f t="shared" si="16"/>
        <v>0</v>
      </c>
      <c r="I146" s="79" t="s">
        <v>15</v>
      </c>
      <c r="J146" s="177">
        <f t="shared" si="17"/>
        <v>0</v>
      </c>
      <c r="K146" s="168"/>
      <c r="L146" s="79" t="s">
        <v>15</v>
      </c>
      <c r="M146" s="169"/>
      <c r="N146" s="170"/>
      <c r="O146" s="79" t="s">
        <v>15</v>
      </c>
      <c r="P146" s="169"/>
      <c r="Q146" s="170"/>
      <c r="R146" s="79" t="s">
        <v>15</v>
      </c>
      <c r="S146" s="169"/>
      <c r="T146" s="3"/>
      <c r="U146" s="78" t="s">
        <v>16</v>
      </c>
      <c r="V146" s="3"/>
      <c r="W146" s="259" t="s">
        <v>17</v>
      </c>
      <c r="X146" s="304"/>
      <c r="Y146" s="262"/>
      <c r="AA146" s="65" t="b">
        <f t="shared" si="20"/>
        <v>0</v>
      </c>
      <c r="AB146" s="65" t="b">
        <f t="shared" si="21"/>
        <v>0</v>
      </c>
      <c r="AC146" s="65" t="b">
        <f t="shared" si="22"/>
        <v>0</v>
      </c>
    </row>
    <row r="147" spans="1:29" s="65" customFormat="1" ht="18" customHeight="1" x14ac:dyDescent="0.2">
      <c r="A147" s="107">
        <f t="shared" si="18"/>
        <v>141</v>
      </c>
      <c r="B147" s="345" t="str">
        <f t="shared" si="19"/>
        <v/>
      </c>
      <c r="C147" s="346"/>
      <c r="D147" s="93"/>
      <c r="E147" s="1"/>
      <c r="F147" s="79" t="s">
        <v>15</v>
      </c>
      <c r="G147" s="2"/>
      <c r="H147" s="173">
        <f t="shared" si="16"/>
        <v>0</v>
      </c>
      <c r="I147" s="79" t="s">
        <v>15</v>
      </c>
      <c r="J147" s="177">
        <f t="shared" si="17"/>
        <v>0</v>
      </c>
      <c r="K147" s="168"/>
      <c r="L147" s="79" t="s">
        <v>15</v>
      </c>
      <c r="M147" s="169"/>
      <c r="N147" s="170"/>
      <c r="O147" s="79" t="s">
        <v>15</v>
      </c>
      <c r="P147" s="169"/>
      <c r="Q147" s="170"/>
      <c r="R147" s="79" t="s">
        <v>15</v>
      </c>
      <c r="S147" s="169"/>
      <c r="T147" s="3"/>
      <c r="U147" s="78" t="s">
        <v>16</v>
      </c>
      <c r="V147" s="3"/>
      <c r="W147" s="259" t="s">
        <v>17</v>
      </c>
      <c r="X147" s="304"/>
      <c r="Y147" s="262"/>
      <c r="AA147" s="65" t="b">
        <f t="shared" si="20"/>
        <v>0</v>
      </c>
      <c r="AB147" s="65" t="b">
        <f t="shared" si="21"/>
        <v>0</v>
      </c>
      <c r="AC147" s="65" t="b">
        <f t="shared" si="22"/>
        <v>0</v>
      </c>
    </row>
    <row r="148" spans="1:29" s="65" customFormat="1" ht="18" customHeight="1" x14ac:dyDescent="0.2">
      <c r="A148" s="107">
        <f t="shared" si="18"/>
        <v>142</v>
      </c>
      <c r="B148" s="345" t="str">
        <f t="shared" si="19"/>
        <v/>
      </c>
      <c r="C148" s="346"/>
      <c r="D148" s="93"/>
      <c r="E148" s="1"/>
      <c r="F148" s="79" t="s">
        <v>15</v>
      </c>
      <c r="G148" s="2"/>
      <c r="H148" s="173">
        <f t="shared" si="16"/>
        <v>0</v>
      </c>
      <c r="I148" s="79" t="s">
        <v>15</v>
      </c>
      <c r="J148" s="177">
        <f t="shared" si="17"/>
        <v>0</v>
      </c>
      <c r="K148" s="168"/>
      <c r="L148" s="79" t="s">
        <v>15</v>
      </c>
      <c r="M148" s="169"/>
      <c r="N148" s="170"/>
      <c r="O148" s="79" t="s">
        <v>15</v>
      </c>
      <c r="P148" s="169"/>
      <c r="Q148" s="170"/>
      <c r="R148" s="79" t="s">
        <v>15</v>
      </c>
      <c r="S148" s="169"/>
      <c r="T148" s="3"/>
      <c r="U148" s="78" t="s">
        <v>16</v>
      </c>
      <c r="V148" s="3"/>
      <c r="W148" s="259" t="s">
        <v>17</v>
      </c>
      <c r="X148" s="304"/>
      <c r="Y148" s="262"/>
      <c r="AA148" s="65" t="b">
        <f t="shared" si="20"/>
        <v>0</v>
      </c>
      <c r="AB148" s="65" t="b">
        <f t="shared" si="21"/>
        <v>0</v>
      </c>
      <c r="AC148" s="65" t="b">
        <f t="shared" si="22"/>
        <v>0</v>
      </c>
    </row>
    <row r="149" spans="1:29" s="65" customFormat="1" ht="18" customHeight="1" x14ac:dyDescent="0.2">
      <c r="A149" s="107">
        <f t="shared" si="18"/>
        <v>143</v>
      </c>
      <c r="B149" s="345" t="str">
        <f t="shared" si="19"/>
        <v/>
      </c>
      <c r="C149" s="346"/>
      <c r="D149" s="93"/>
      <c r="E149" s="1"/>
      <c r="F149" s="79" t="s">
        <v>15</v>
      </c>
      <c r="G149" s="2"/>
      <c r="H149" s="173">
        <f t="shared" si="16"/>
        <v>0</v>
      </c>
      <c r="I149" s="79" t="s">
        <v>15</v>
      </c>
      <c r="J149" s="177">
        <f t="shared" si="17"/>
        <v>0</v>
      </c>
      <c r="K149" s="168"/>
      <c r="L149" s="79" t="s">
        <v>15</v>
      </c>
      <c r="M149" s="169"/>
      <c r="N149" s="170"/>
      <c r="O149" s="79" t="s">
        <v>15</v>
      </c>
      <c r="P149" s="169"/>
      <c r="Q149" s="170"/>
      <c r="R149" s="79" t="s">
        <v>15</v>
      </c>
      <c r="S149" s="169"/>
      <c r="T149" s="3"/>
      <c r="U149" s="78" t="s">
        <v>16</v>
      </c>
      <c r="V149" s="3"/>
      <c r="W149" s="259" t="s">
        <v>17</v>
      </c>
      <c r="X149" s="304"/>
      <c r="Y149" s="262"/>
      <c r="AA149" s="65" t="b">
        <f t="shared" si="20"/>
        <v>0</v>
      </c>
      <c r="AB149" s="65" t="b">
        <f t="shared" si="21"/>
        <v>0</v>
      </c>
      <c r="AC149" s="65" t="b">
        <f t="shared" si="22"/>
        <v>0</v>
      </c>
    </row>
    <row r="150" spans="1:29" s="65" customFormat="1" ht="18" customHeight="1" x14ac:dyDescent="0.2">
      <c r="A150" s="107">
        <f t="shared" si="18"/>
        <v>144</v>
      </c>
      <c r="B150" s="345" t="str">
        <f t="shared" si="19"/>
        <v/>
      </c>
      <c r="C150" s="346"/>
      <c r="D150" s="93"/>
      <c r="E150" s="1"/>
      <c r="F150" s="79" t="s">
        <v>15</v>
      </c>
      <c r="G150" s="2"/>
      <c r="H150" s="173">
        <f t="shared" si="16"/>
        <v>0</v>
      </c>
      <c r="I150" s="79" t="s">
        <v>15</v>
      </c>
      <c r="J150" s="177">
        <f t="shared" si="17"/>
        <v>0</v>
      </c>
      <c r="K150" s="168"/>
      <c r="L150" s="79" t="s">
        <v>15</v>
      </c>
      <c r="M150" s="169"/>
      <c r="N150" s="170"/>
      <c r="O150" s="79" t="s">
        <v>15</v>
      </c>
      <c r="P150" s="169"/>
      <c r="Q150" s="170"/>
      <c r="R150" s="79" t="s">
        <v>15</v>
      </c>
      <c r="S150" s="169"/>
      <c r="T150" s="3"/>
      <c r="U150" s="78" t="s">
        <v>16</v>
      </c>
      <c r="V150" s="3"/>
      <c r="W150" s="259" t="s">
        <v>17</v>
      </c>
      <c r="X150" s="304"/>
      <c r="Y150" s="262"/>
      <c r="AA150" s="65" t="b">
        <f t="shared" si="20"/>
        <v>0</v>
      </c>
      <c r="AB150" s="65" t="b">
        <f t="shared" si="21"/>
        <v>0</v>
      </c>
      <c r="AC150" s="65" t="b">
        <f t="shared" si="22"/>
        <v>0</v>
      </c>
    </row>
    <row r="151" spans="1:29" s="65" customFormat="1" ht="18" customHeight="1" x14ac:dyDescent="0.2">
      <c r="A151" s="107">
        <f t="shared" si="18"/>
        <v>145</v>
      </c>
      <c r="B151" s="345" t="str">
        <f t="shared" si="19"/>
        <v/>
      </c>
      <c r="C151" s="346"/>
      <c r="D151" s="93"/>
      <c r="E151" s="1"/>
      <c r="F151" s="79" t="s">
        <v>15</v>
      </c>
      <c r="G151" s="2"/>
      <c r="H151" s="173">
        <f t="shared" si="16"/>
        <v>0</v>
      </c>
      <c r="I151" s="79" t="s">
        <v>15</v>
      </c>
      <c r="J151" s="177">
        <f t="shared" si="17"/>
        <v>0</v>
      </c>
      <c r="K151" s="168"/>
      <c r="L151" s="79" t="s">
        <v>15</v>
      </c>
      <c r="M151" s="169"/>
      <c r="N151" s="170"/>
      <c r="O151" s="79" t="s">
        <v>15</v>
      </c>
      <c r="P151" s="169"/>
      <c r="Q151" s="170"/>
      <c r="R151" s="79" t="s">
        <v>15</v>
      </c>
      <c r="S151" s="169"/>
      <c r="T151" s="3"/>
      <c r="U151" s="78" t="s">
        <v>16</v>
      </c>
      <c r="V151" s="3"/>
      <c r="W151" s="259" t="s">
        <v>17</v>
      </c>
      <c r="X151" s="304"/>
      <c r="Y151" s="262"/>
      <c r="AA151" s="65" t="b">
        <f t="shared" si="20"/>
        <v>0</v>
      </c>
      <c r="AB151" s="65" t="b">
        <f t="shared" si="21"/>
        <v>0</v>
      </c>
      <c r="AC151" s="65" t="b">
        <f t="shared" si="22"/>
        <v>0</v>
      </c>
    </row>
    <row r="152" spans="1:29" s="65" customFormat="1" ht="18" customHeight="1" x14ac:dyDescent="0.2">
      <c r="A152" s="107">
        <f t="shared" si="18"/>
        <v>146</v>
      </c>
      <c r="B152" s="345" t="str">
        <f t="shared" si="19"/>
        <v/>
      </c>
      <c r="C152" s="346"/>
      <c r="D152" s="93"/>
      <c r="E152" s="1"/>
      <c r="F152" s="79" t="s">
        <v>15</v>
      </c>
      <c r="G152" s="2"/>
      <c r="H152" s="173">
        <f t="shared" si="16"/>
        <v>0</v>
      </c>
      <c r="I152" s="79" t="s">
        <v>15</v>
      </c>
      <c r="J152" s="177">
        <f t="shared" si="17"/>
        <v>0</v>
      </c>
      <c r="K152" s="168"/>
      <c r="L152" s="79" t="s">
        <v>15</v>
      </c>
      <c r="M152" s="169"/>
      <c r="N152" s="170"/>
      <c r="O152" s="79" t="s">
        <v>15</v>
      </c>
      <c r="P152" s="169"/>
      <c r="Q152" s="170"/>
      <c r="R152" s="79" t="s">
        <v>15</v>
      </c>
      <c r="S152" s="169"/>
      <c r="T152" s="3"/>
      <c r="U152" s="78" t="s">
        <v>16</v>
      </c>
      <c r="V152" s="3"/>
      <c r="W152" s="259" t="s">
        <v>17</v>
      </c>
      <c r="X152" s="304"/>
      <c r="Y152" s="262"/>
      <c r="AA152" s="65" t="b">
        <f t="shared" si="20"/>
        <v>0</v>
      </c>
      <c r="AB152" s="65" t="b">
        <f t="shared" si="21"/>
        <v>0</v>
      </c>
      <c r="AC152" s="65" t="b">
        <f t="shared" si="22"/>
        <v>0</v>
      </c>
    </row>
    <row r="153" spans="1:29" s="65" customFormat="1" ht="18" customHeight="1" x14ac:dyDescent="0.2">
      <c r="A153" s="107">
        <f t="shared" si="18"/>
        <v>147</v>
      </c>
      <c r="B153" s="345" t="str">
        <f t="shared" si="19"/>
        <v/>
      </c>
      <c r="C153" s="346"/>
      <c r="D153" s="93"/>
      <c r="E153" s="1"/>
      <c r="F153" s="79" t="s">
        <v>15</v>
      </c>
      <c r="G153" s="2"/>
      <c r="H153" s="173">
        <f t="shared" si="16"/>
        <v>0</v>
      </c>
      <c r="I153" s="79" t="s">
        <v>15</v>
      </c>
      <c r="J153" s="177">
        <f t="shared" si="17"/>
        <v>0</v>
      </c>
      <c r="K153" s="168"/>
      <c r="L153" s="79" t="s">
        <v>15</v>
      </c>
      <c r="M153" s="169"/>
      <c r="N153" s="170"/>
      <c r="O153" s="79" t="s">
        <v>15</v>
      </c>
      <c r="P153" s="169"/>
      <c r="Q153" s="170"/>
      <c r="R153" s="79" t="s">
        <v>15</v>
      </c>
      <c r="S153" s="169"/>
      <c r="T153" s="3"/>
      <c r="U153" s="78" t="s">
        <v>16</v>
      </c>
      <c r="V153" s="3"/>
      <c r="W153" s="259" t="s">
        <v>17</v>
      </c>
      <c r="X153" s="304"/>
      <c r="Y153" s="262"/>
      <c r="AA153" s="65" t="b">
        <f t="shared" si="20"/>
        <v>0</v>
      </c>
      <c r="AB153" s="65" t="b">
        <f t="shared" si="21"/>
        <v>0</v>
      </c>
      <c r="AC153" s="65" t="b">
        <f t="shared" si="22"/>
        <v>0</v>
      </c>
    </row>
    <row r="154" spans="1:29" s="65" customFormat="1" ht="18" customHeight="1" x14ac:dyDescent="0.2">
      <c r="A154" s="107">
        <f t="shared" si="18"/>
        <v>148</v>
      </c>
      <c r="B154" s="345" t="str">
        <f t="shared" si="19"/>
        <v/>
      </c>
      <c r="C154" s="346"/>
      <c r="D154" s="93"/>
      <c r="E154" s="1"/>
      <c r="F154" s="79" t="s">
        <v>15</v>
      </c>
      <c r="G154" s="2"/>
      <c r="H154" s="173">
        <f t="shared" si="16"/>
        <v>0</v>
      </c>
      <c r="I154" s="79" t="s">
        <v>15</v>
      </c>
      <c r="J154" s="177">
        <f t="shared" si="17"/>
        <v>0</v>
      </c>
      <c r="K154" s="168"/>
      <c r="L154" s="79" t="s">
        <v>15</v>
      </c>
      <c r="M154" s="169"/>
      <c r="N154" s="170"/>
      <c r="O154" s="79" t="s">
        <v>15</v>
      </c>
      <c r="P154" s="169"/>
      <c r="Q154" s="170"/>
      <c r="R154" s="79" t="s">
        <v>15</v>
      </c>
      <c r="S154" s="169"/>
      <c r="T154" s="3"/>
      <c r="U154" s="78" t="s">
        <v>16</v>
      </c>
      <c r="V154" s="3"/>
      <c r="W154" s="259" t="s">
        <v>17</v>
      </c>
      <c r="X154" s="304"/>
      <c r="Y154" s="262"/>
      <c r="AA154" s="65" t="b">
        <f t="shared" si="20"/>
        <v>0</v>
      </c>
      <c r="AB154" s="65" t="b">
        <f t="shared" si="21"/>
        <v>0</v>
      </c>
      <c r="AC154" s="65" t="b">
        <f t="shared" si="22"/>
        <v>0</v>
      </c>
    </row>
    <row r="155" spans="1:29" s="65" customFormat="1" ht="18" customHeight="1" x14ac:dyDescent="0.2">
      <c r="A155" s="107">
        <f t="shared" si="18"/>
        <v>149</v>
      </c>
      <c r="B155" s="345" t="str">
        <f t="shared" si="19"/>
        <v/>
      </c>
      <c r="C155" s="346"/>
      <c r="D155" s="93"/>
      <c r="E155" s="1"/>
      <c r="F155" s="79" t="s">
        <v>15</v>
      </c>
      <c r="G155" s="2"/>
      <c r="H155" s="173">
        <f t="shared" si="16"/>
        <v>0</v>
      </c>
      <c r="I155" s="79" t="s">
        <v>15</v>
      </c>
      <c r="J155" s="177">
        <f t="shared" si="17"/>
        <v>0</v>
      </c>
      <c r="K155" s="168"/>
      <c r="L155" s="79" t="s">
        <v>15</v>
      </c>
      <c r="M155" s="169"/>
      <c r="N155" s="170"/>
      <c r="O155" s="79" t="s">
        <v>15</v>
      </c>
      <c r="P155" s="169"/>
      <c r="Q155" s="170"/>
      <c r="R155" s="79" t="s">
        <v>15</v>
      </c>
      <c r="S155" s="169"/>
      <c r="T155" s="3"/>
      <c r="U155" s="78" t="s">
        <v>16</v>
      </c>
      <c r="V155" s="3"/>
      <c r="W155" s="259" t="s">
        <v>17</v>
      </c>
      <c r="X155" s="304"/>
      <c r="Y155" s="262"/>
      <c r="AA155" s="65" t="b">
        <f t="shared" si="20"/>
        <v>0</v>
      </c>
      <c r="AB155" s="65" t="b">
        <f t="shared" si="21"/>
        <v>0</v>
      </c>
      <c r="AC155" s="65" t="b">
        <f t="shared" si="22"/>
        <v>0</v>
      </c>
    </row>
    <row r="156" spans="1:29" s="65" customFormat="1" ht="18" customHeight="1" x14ac:dyDescent="0.2">
      <c r="A156" s="107">
        <f t="shared" si="18"/>
        <v>150</v>
      </c>
      <c r="B156" s="345" t="str">
        <f t="shared" si="19"/>
        <v/>
      </c>
      <c r="C156" s="346"/>
      <c r="D156" s="93"/>
      <c r="E156" s="1"/>
      <c r="F156" s="79" t="s">
        <v>15</v>
      </c>
      <c r="G156" s="2"/>
      <c r="H156" s="173">
        <f t="shared" si="16"/>
        <v>0</v>
      </c>
      <c r="I156" s="79" t="s">
        <v>15</v>
      </c>
      <c r="J156" s="177">
        <f t="shared" si="17"/>
        <v>0</v>
      </c>
      <c r="K156" s="168"/>
      <c r="L156" s="79" t="s">
        <v>15</v>
      </c>
      <c r="M156" s="169"/>
      <c r="N156" s="170"/>
      <c r="O156" s="79" t="s">
        <v>15</v>
      </c>
      <c r="P156" s="169"/>
      <c r="Q156" s="170"/>
      <c r="R156" s="79" t="s">
        <v>15</v>
      </c>
      <c r="S156" s="169"/>
      <c r="T156" s="3"/>
      <c r="U156" s="78" t="s">
        <v>16</v>
      </c>
      <c r="V156" s="3"/>
      <c r="W156" s="259" t="s">
        <v>17</v>
      </c>
      <c r="X156" s="304"/>
      <c r="Y156" s="262"/>
      <c r="AA156" s="65" t="b">
        <f t="shared" si="20"/>
        <v>0</v>
      </c>
      <c r="AB156" s="65" t="b">
        <f t="shared" si="21"/>
        <v>0</v>
      </c>
      <c r="AC156" s="65" t="b">
        <f t="shared" si="22"/>
        <v>0</v>
      </c>
    </row>
    <row r="157" spans="1:29" s="65" customFormat="1" ht="18" customHeight="1" x14ac:dyDescent="0.2">
      <c r="A157" s="107">
        <f t="shared" si="18"/>
        <v>151</v>
      </c>
      <c r="B157" s="345" t="str">
        <f t="shared" si="19"/>
        <v/>
      </c>
      <c r="C157" s="346"/>
      <c r="D157" s="93"/>
      <c r="E157" s="1"/>
      <c r="F157" s="79" t="s">
        <v>15</v>
      </c>
      <c r="G157" s="2"/>
      <c r="H157" s="173">
        <f t="shared" si="16"/>
        <v>0</v>
      </c>
      <c r="I157" s="79" t="s">
        <v>15</v>
      </c>
      <c r="J157" s="177">
        <f t="shared" si="17"/>
        <v>0</v>
      </c>
      <c r="K157" s="168"/>
      <c r="L157" s="79" t="s">
        <v>15</v>
      </c>
      <c r="M157" s="169"/>
      <c r="N157" s="170"/>
      <c r="O157" s="79" t="s">
        <v>15</v>
      </c>
      <c r="P157" s="169"/>
      <c r="Q157" s="170"/>
      <c r="R157" s="79" t="s">
        <v>15</v>
      </c>
      <c r="S157" s="169"/>
      <c r="T157" s="3"/>
      <c r="U157" s="78" t="s">
        <v>16</v>
      </c>
      <c r="V157" s="3"/>
      <c r="W157" s="259" t="s">
        <v>17</v>
      </c>
      <c r="X157" s="304"/>
      <c r="Y157" s="262"/>
      <c r="AA157" s="65" t="b">
        <f t="shared" si="20"/>
        <v>0</v>
      </c>
      <c r="AB157" s="65" t="b">
        <f t="shared" si="21"/>
        <v>0</v>
      </c>
      <c r="AC157" s="65" t="b">
        <f t="shared" si="22"/>
        <v>0</v>
      </c>
    </row>
    <row r="158" spans="1:29" s="65" customFormat="1" ht="18" customHeight="1" x14ac:dyDescent="0.2">
      <c r="A158" s="107">
        <f t="shared" si="18"/>
        <v>152</v>
      </c>
      <c r="B158" s="345" t="str">
        <f t="shared" si="19"/>
        <v/>
      </c>
      <c r="C158" s="346"/>
      <c r="D158" s="93"/>
      <c r="E158" s="1"/>
      <c r="F158" s="79" t="s">
        <v>15</v>
      </c>
      <c r="G158" s="2"/>
      <c r="H158" s="173">
        <f t="shared" si="16"/>
        <v>0</v>
      </c>
      <c r="I158" s="79" t="s">
        <v>15</v>
      </c>
      <c r="J158" s="177">
        <f t="shared" si="17"/>
        <v>0</v>
      </c>
      <c r="K158" s="168"/>
      <c r="L158" s="79" t="s">
        <v>15</v>
      </c>
      <c r="M158" s="169"/>
      <c r="N158" s="170"/>
      <c r="O158" s="79" t="s">
        <v>15</v>
      </c>
      <c r="P158" s="169"/>
      <c r="Q158" s="170"/>
      <c r="R158" s="79" t="s">
        <v>15</v>
      </c>
      <c r="S158" s="169"/>
      <c r="T158" s="3"/>
      <c r="U158" s="78" t="s">
        <v>16</v>
      </c>
      <c r="V158" s="3"/>
      <c r="W158" s="259" t="s">
        <v>17</v>
      </c>
      <c r="X158" s="304"/>
      <c r="Y158" s="262"/>
      <c r="AA158" s="65" t="b">
        <f t="shared" si="20"/>
        <v>0</v>
      </c>
      <c r="AB158" s="65" t="b">
        <f t="shared" si="21"/>
        <v>0</v>
      </c>
      <c r="AC158" s="65" t="b">
        <f t="shared" si="22"/>
        <v>0</v>
      </c>
    </row>
    <row r="159" spans="1:29" s="65" customFormat="1" ht="18" customHeight="1" x14ac:dyDescent="0.2">
      <c r="A159" s="107">
        <f t="shared" si="18"/>
        <v>153</v>
      </c>
      <c r="B159" s="345" t="str">
        <f t="shared" si="19"/>
        <v/>
      </c>
      <c r="C159" s="346"/>
      <c r="D159" s="93"/>
      <c r="E159" s="1"/>
      <c r="F159" s="79" t="s">
        <v>15</v>
      </c>
      <c r="G159" s="2"/>
      <c r="H159" s="173">
        <f t="shared" si="16"/>
        <v>0</v>
      </c>
      <c r="I159" s="79" t="s">
        <v>15</v>
      </c>
      <c r="J159" s="177">
        <f t="shared" si="17"/>
        <v>0</v>
      </c>
      <c r="K159" s="168"/>
      <c r="L159" s="79" t="s">
        <v>15</v>
      </c>
      <c r="M159" s="169"/>
      <c r="N159" s="170"/>
      <c r="O159" s="79" t="s">
        <v>15</v>
      </c>
      <c r="P159" s="169"/>
      <c r="Q159" s="170"/>
      <c r="R159" s="79" t="s">
        <v>15</v>
      </c>
      <c r="S159" s="169"/>
      <c r="T159" s="3"/>
      <c r="U159" s="78" t="s">
        <v>16</v>
      </c>
      <c r="V159" s="3"/>
      <c r="W159" s="259" t="s">
        <v>17</v>
      </c>
      <c r="X159" s="304"/>
      <c r="Y159" s="262"/>
      <c r="AA159" s="65" t="b">
        <f t="shared" si="20"/>
        <v>0</v>
      </c>
      <c r="AB159" s="65" t="b">
        <f t="shared" si="21"/>
        <v>0</v>
      </c>
      <c r="AC159" s="65" t="b">
        <f t="shared" si="22"/>
        <v>0</v>
      </c>
    </row>
    <row r="160" spans="1:29" s="65" customFormat="1" ht="18" customHeight="1" x14ac:dyDescent="0.2">
      <c r="A160" s="107">
        <f t="shared" si="18"/>
        <v>154</v>
      </c>
      <c r="B160" s="345" t="str">
        <f t="shared" si="19"/>
        <v/>
      </c>
      <c r="C160" s="346"/>
      <c r="D160" s="93"/>
      <c r="E160" s="1"/>
      <c r="F160" s="79" t="s">
        <v>15</v>
      </c>
      <c r="G160" s="2"/>
      <c r="H160" s="173">
        <f t="shared" si="16"/>
        <v>0</v>
      </c>
      <c r="I160" s="79" t="s">
        <v>15</v>
      </c>
      <c r="J160" s="177">
        <f t="shared" si="17"/>
        <v>0</v>
      </c>
      <c r="K160" s="168"/>
      <c r="L160" s="79" t="s">
        <v>15</v>
      </c>
      <c r="M160" s="169"/>
      <c r="N160" s="170"/>
      <c r="O160" s="79" t="s">
        <v>15</v>
      </c>
      <c r="P160" s="169"/>
      <c r="Q160" s="170"/>
      <c r="R160" s="79" t="s">
        <v>15</v>
      </c>
      <c r="S160" s="169"/>
      <c r="T160" s="3"/>
      <c r="U160" s="78" t="s">
        <v>16</v>
      </c>
      <c r="V160" s="3"/>
      <c r="W160" s="259" t="s">
        <v>17</v>
      </c>
      <c r="X160" s="304"/>
      <c r="Y160" s="262"/>
      <c r="AA160" s="65" t="b">
        <f t="shared" si="20"/>
        <v>0</v>
      </c>
      <c r="AB160" s="65" t="b">
        <f t="shared" si="21"/>
        <v>0</v>
      </c>
      <c r="AC160" s="65" t="b">
        <f t="shared" si="22"/>
        <v>0</v>
      </c>
    </row>
    <row r="161" spans="1:29" s="65" customFormat="1" ht="18" customHeight="1" x14ac:dyDescent="0.2">
      <c r="A161" s="107">
        <f t="shared" si="18"/>
        <v>155</v>
      </c>
      <c r="B161" s="345" t="str">
        <f t="shared" si="19"/>
        <v/>
      </c>
      <c r="C161" s="346"/>
      <c r="D161" s="93"/>
      <c r="E161" s="1"/>
      <c r="F161" s="79" t="s">
        <v>15</v>
      </c>
      <c r="G161" s="2"/>
      <c r="H161" s="173">
        <f t="shared" si="16"/>
        <v>0</v>
      </c>
      <c r="I161" s="79" t="s">
        <v>15</v>
      </c>
      <c r="J161" s="177">
        <f t="shared" si="17"/>
        <v>0</v>
      </c>
      <c r="K161" s="168"/>
      <c r="L161" s="79" t="s">
        <v>15</v>
      </c>
      <c r="M161" s="169"/>
      <c r="N161" s="170"/>
      <c r="O161" s="79" t="s">
        <v>15</v>
      </c>
      <c r="P161" s="169"/>
      <c r="Q161" s="170"/>
      <c r="R161" s="79" t="s">
        <v>15</v>
      </c>
      <c r="S161" s="169"/>
      <c r="T161" s="3"/>
      <c r="U161" s="78" t="s">
        <v>16</v>
      </c>
      <c r="V161" s="3"/>
      <c r="W161" s="259" t="s">
        <v>17</v>
      </c>
      <c r="X161" s="304"/>
      <c r="Y161" s="262"/>
      <c r="AA161" s="65" t="b">
        <f t="shared" si="20"/>
        <v>0</v>
      </c>
      <c r="AB161" s="65" t="b">
        <f t="shared" si="21"/>
        <v>0</v>
      </c>
      <c r="AC161" s="65" t="b">
        <f t="shared" si="22"/>
        <v>0</v>
      </c>
    </row>
    <row r="162" spans="1:29" s="65" customFormat="1" ht="18" customHeight="1" x14ac:dyDescent="0.2">
      <c r="A162" s="107">
        <f t="shared" si="18"/>
        <v>156</v>
      </c>
      <c r="B162" s="345" t="str">
        <f t="shared" si="19"/>
        <v/>
      </c>
      <c r="C162" s="346"/>
      <c r="D162" s="93"/>
      <c r="E162" s="1"/>
      <c r="F162" s="79" t="s">
        <v>15</v>
      </c>
      <c r="G162" s="2"/>
      <c r="H162" s="173">
        <f t="shared" si="16"/>
        <v>0</v>
      </c>
      <c r="I162" s="79" t="s">
        <v>15</v>
      </c>
      <c r="J162" s="177">
        <f t="shared" si="17"/>
        <v>0</v>
      </c>
      <c r="K162" s="168"/>
      <c r="L162" s="79" t="s">
        <v>15</v>
      </c>
      <c r="M162" s="169"/>
      <c r="N162" s="170"/>
      <c r="O162" s="79" t="s">
        <v>15</v>
      </c>
      <c r="P162" s="169"/>
      <c r="Q162" s="170"/>
      <c r="R162" s="79" t="s">
        <v>15</v>
      </c>
      <c r="S162" s="169"/>
      <c r="T162" s="3"/>
      <c r="U162" s="78" t="s">
        <v>16</v>
      </c>
      <c r="V162" s="3"/>
      <c r="W162" s="259" t="s">
        <v>17</v>
      </c>
      <c r="X162" s="304"/>
      <c r="Y162" s="262"/>
      <c r="AA162" s="65" t="b">
        <f t="shared" si="20"/>
        <v>0</v>
      </c>
      <c r="AB162" s="65" t="b">
        <f t="shared" si="21"/>
        <v>0</v>
      </c>
      <c r="AC162" s="65" t="b">
        <f t="shared" si="22"/>
        <v>0</v>
      </c>
    </row>
    <row r="163" spans="1:29" s="65" customFormat="1" ht="18" customHeight="1" x14ac:dyDescent="0.2">
      <c r="A163" s="107">
        <f t="shared" si="18"/>
        <v>157</v>
      </c>
      <c r="B163" s="345" t="str">
        <f t="shared" si="19"/>
        <v/>
      </c>
      <c r="C163" s="346"/>
      <c r="D163" s="93"/>
      <c r="E163" s="1"/>
      <c r="F163" s="79" t="s">
        <v>15</v>
      </c>
      <c r="G163" s="2"/>
      <c r="H163" s="173">
        <f t="shared" si="16"/>
        <v>0</v>
      </c>
      <c r="I163" s="79" t="s">
        <v>15</v>
      </c>
      <c r="J163" s="177">
        <f t="shared" si="17"/>
        <v>0</v>
      </c>
      <c r="K163" s="168"/>
      <c r="L163" s="79" t="s">
        <v>15</v>
      </c>
      <c r="M163" s="169"/>
      <c r="N163" s="170"/>
      <c r="O163" s="79" t="s">
        <v>15</v>
      </c>
      <c r="P163" s="169"/>
      <c r="Q163" s="170"/>
      <c r="R163" s="79" t="s">
        <v>15</v>
      </c>
      <c r="S163" s="169"/>
      <c r="T163" s="3"/>
      <c r="U163" s="78" t="s">
        <v>16</v>
      </c>
      <c r="V163" s="3"/>
      <c r="W163" s="259" t="s">
        <v>17</v>
      </c>
      <c r="X163" s="304"/>
      <c r="Y163" s="262"/>
      <c r="AA163" s="65" t="b">
        <f t="shared" si="20"/>
        <v>0</v>
      </c>
      <c r="AB163" s="65" t="b">
        <f t="shared" si="21"/>
        <v>0</v>
      </c>
      <c r="AC163" s="65" t="b">
        <f t="shared" si="22"/>
        <v>0</v>
      </c>
    </row>
    <row r="164" spans="1:29" s="65" customFormat="1" ht="18" customHeight="1" x14ac:dyDescent="0.2">
      <c r="A164" s="107">
        <f t="shared" si="18"/>
        <v>158</v>
      </c>
      <c r="B164" s="345" t="str">
        <f t="shared" si="19"/>
        <v/>
      </c>
      <c r="C164" s="346"/>
      <c r="D164" s="93"/>
      <c r="E164" s="1"/>
      <c r="F164" s="79" t="s">
        <v>15</v>
      </c>
      <c r="G164" s="2"/>
      <c r="H164" s="173">
        <f t="shared" si="16"/>
        <v>0</v>
      </c>
      <c r="I164" s="79" t="s">
        <v>15</v>
      </c>
      <c r="J164" s="177">
        <f t="shared" si="17"/>
        <v>0</v>
      </c>
      <c r="K164" s="168"/>
      <c r="L164" s="79" t="s">
        <v>15</v>
      </c>
      <c r="M164" s="169"/>
      <c r="N164" s="170"/>
      <c r="O164" s="79" t="s">
        <v>15</v>
      </c>
      <c r="P164" s="169"/>
      <c r="Q164" s="170"/>
      <c r="R164" s="79" t="s">
        <v>15</v>
      </c>
      <c r="S164" s="169"/>
      <c r="T164" s="3"/>
      <c r="U164" s="78" t="s">
        <v>16</v>
      </c>
      <c r="V164" s="3"/>
      <c r="W164" s="259" t="s">
        <v>17</v>
      </c>
      <c r="X164" s="304"/>
      <c r="Y164" s="262"/>
      <c r="AA164" s="65" t="b">
        <f t="shared" si="20"/>
        <v>0</v>
      </c>
      <c r="AB164" s="65" t="b">
        <f t="shared" si="21"/>
        <v>0</v>
      </c>
      <c r="AC164" s="65" t="b">
        <f t="shared" si="22"/>
        <v>0</v>
      </c>
    </row>
    <row r="165" spans="1:29" s="65" customFormat="1" ht="18" customHeight="1" x14ac:dyDescent="0.2">
      <c r="A165" s="107">
        <f t="shared" si="18"/>
        <v>159</v>
      </c>
      <c r="B165" s="345" t="str">
        <f t="shared" si="19"/>
        <v/>
      </c>
      <c r="C165" s="346"/>
      <c r="D165" s="93"/>
      <c r="E165" s="1"/>
      <c r="F165" s="79" t="s">
        <v>15</v>
      </c>
      <c r="G165" s="2"/>
      <c r="H165" s="173">
        <f t="shared" si="16"/>
        <v>0</v>
      </c>
      <c r="I165" s="79" t="s">
        <v>15</v>
      </c>
      <c r="J165" s="177">
        <f t="shared" si="17"/>
        <v>0</v>
      </c>
      <c r="K165" s="168"/>
      <c r="L165" s="79" t="s">
        <v>15</v>
      </c>
      <c r="M165" s="169"/>
      <c r="N165" s="170"/>
      <c r="O165" s="79" t="s">
        <v>15</v>
      </c>
      <c r="P165" s="169"/>
      <c r="Q165" s="170"/>
      <c r="R165" s="79" t="s">
        <v>15</v>
      </c>
      <c r="S165" s="169"/>
      <c r="T165" s="3"/>
      <c r="U165" s="78" t="s">
        <v>16</v>
      </c>
      <c r="V165" s="3"/>
      <c r="W165" s="259" t="s">
        <v>17</v>
      </c>
      <c r="X165" s="304"/>
      <c r="Y165" s="262"/>
      <c r="AA165" s="65" t="b">
        <f t="shared" si="20"/>
        <v>0</v>
      </c>
      <c r="AB165" s="65" t="b">
        <f t="shared" si="21"/>
        <v>0</v>
      </c>
      <c r="AC165" s="65" t="b">
        <f t="shared" si="22"/>
        <v>0</v>
      </c>
    </row>
    <row r="166" spans="1:29" s="65" customFormat="1" ht="18" customHeight="1" x14ac:dyDescent="0.2">
      <c r="A166" s="107">
        <f t="shared" si="18"/>
        <v>160</v>
      </c>
      <c r="B166" s="345" t="str">
        <f t="shared" si="19"/>
        <v/>
      </c>
      <c r="C166" s="346"/>
      <c r="D166" s="93"/>
      <c r="E166" s="1"/>
      <c r="F166" s="79" t="s">
        <v>15</v>
      </c>
      <c r="G166" s="2"/>
      <c r="H166" s="173">
        <f t="shared" si="16"/>
        <v>0</v>
      </c>
      <c r="I166" s="79" t="s">
        <v>15</v>
      </c>
      <c r="J166" s="177">
        <f t="shared" si="17"/>
        <v>0</v>
      </c>
      <c r="K166" s="168"/>
      <c r="L166" s="79" t="s">
        <v>15</v>
      </c>
      <c r="M166" s="169"/>
      <c r="N166" s="170"/>
      <c r="O166" s="79" t="s">
        <v>15</v>
      </c>
      <c r="P166" s="169"/>
      <c r="Q166" s="170"/>
      <c r="R166" s="79" t="s">
        <v>15</v>
      </c>
      <c r="S166" s="169"/>
      <c r="T166" s="3"/>
      <c r="U166" s="78" t="s">
        <v>16</v>
      </c>
      <c r="V166" s="3"/>
      <c r="W166" s="259" t="s">
        <v>17</v>
      </c>
      <c r="X166" s="304"/>
      <c r="Y166" s="262"/>
      <c r="AA166" s="65" t="b">
        <f t="shared" si="20"/>
        <v>0</v>
      </c>
      <c r="AB166" s="65" t="b">
        <f t="shared" si="21"/>
        <v>0</v>
      </c>
      <c r="AC166" s="65" t="b">
        <f t="shared" si="22"/>
        <v>0</v>
      </c>
    </row>
    <row r="167" spans="1:29" s="65" customFormat="1" ht="18" customHeight="1" x14ac:dyDescent="0.2">
      <c r="A167" s="107">
        <f t="shared" si="18"/>
        <v>161</v>
      </c>
      <c r="B167" s="345" t="str">
        <f t="shared" si="19"/>
        <v/>
      </c>
      <c r="C167" s="346"/>
      <c r="D167" s="93"/>
      <c r="E167" s="1"/>
      <c r="F167" s="79" t="s">
        <v>15</v>
      </c>
      <c r="G167" s="2"/>
      <c r="H167" s="173">
        <f t="shared" si="16"/>
        <v>0</v>
      </c>
      <c r="I167" s="79" t="s">
        <v>15</v>
      </c>
      <c r="J167" s="177">
        <f t="shared" si="17"/>
        <v>0</v>
      </c>
      <c r="K167" s="168"/>
      <c r="L167" s="79" t="s">
        <v>15</v>
      </c>
      <c r="M167" s="169"/>
      <c r="N167" s="170"/>
      <c r="O167" s="79" t="s">
        <v>15</v>
      </c>
      <c r="P167" s="169"/>
      <c r="Q167" s="170"/>
      <c r="R167" s="79" t="s">
        <v>15</v>
      </c>
      <c r="S167" s="169"/>
      <c r="T167" s="3"/>
      <c r="U167" s="78" t="s">
        <v>16</v>
      </c>
      <c r="V167" s="3"/>
      <c r="W167" s="259" t="s">
        <v>17</v>
      </c>
      <c r="X167" s="304"/>
      <c r="Y167" s="262"/>
      <c r="AA167" s="65" t="b">
        <f t="shared" si="20"/>
        <v>0</v>
      </c>
      <c r="AB167" s="65" t="b">
        <f t="shared" si="21"/>
        <v>0</v>
      </c>
      <c r="AC167" s="65" t="b">
        <f t="shared" si="22"/>
        <v>0</v>
      </c>
    </row>
    <row r="168" spans="1:29" s="65" customFormat="1" ht="18" customHeight="1" x14ac:dyDescent="0.2">
      <c r="A168" s="107">
        <f t="shared" si="18"/>
        <v>162</v>
      </c>
      <c r="B168" s="345" t="str">
        <f t="shared" si="19"/>
        <v/>
      </c>
      <c r="C168" s="346"/>
      <c r="D168" s="93"/>
      <c r="E168" s="1"/>
      <c r="F168" s="79" t="s">
        <v>15</v>
      </c>
      <c r="G168" s="2"/>
      <c r="H168" s="173">
        <f t="shared" si="16"/>
        <v>0</v>
      </c>
      <c r="I168" s="79" t="s">
        <v>15</v>
      </c>
      <c r="J168" s="177">
        <f t="shared" si="17"/>
        <v>0</v>
      </c>
      <c r="K168" s="168"/>
      <c r="L168" s="79" t="s">
        <v>15</v>
      </c>
      <c r="M168" s="169"/>
      <c r="N168" s="170"/>
      <c r="O168" s="79" t="s">
        <v>15</v>
      </c>
      <c r="P168" s="169"/>
      <c r="Q168" s="170"/>
      <c r="R168" s="79" t="s">
        <v>15</v>
      </c>
      <c r="S168" s="169"/>
      <c r="T168" s="3"/>
      <c r="U168" s="78" t="s">
        <v>16</v>
      </c>
      <c r="V168" s="3"/>
      <c r="W168" s="259" t="s">
        <v>17</v>
      </c>
      <c r="X168" s="304"/>
      <c r="Y168" s="262"/>
      <c r="AA168" s="65" t="b">
        <f t="shared" si="20"/>
        <v>0</v>
      </c>
      <c r="AB168" s="65" t="b">
        <f t="shared" si="21"/>
        <v>0</v>
      </c>
      <c r="AC168" s="65" t="b">
        <f t="shared" si="22"/>
        <v>0</v>
      </c>
    </row>
    <row r="169" spans="1:29" s="65" customFormat="1" ht="18" customHeight="1" x14ac:dyDescent="0.2">
      <c r="A169" s="107">
        <f t="shared" si="18"/>
        <v>163</v>
      </c>
      <c r="B169" s="345" t="str">
        <f t="shared" si="19"/>
        <v/>
      </c>
      <c r="C169" s="346"/>
      <c r="D169" s="93"/>
      <c r="E169" s="1"/>
      <c r="F169" s="79" t="s">
        <v>15</v>
      </c>
      <c r="G169" s="2"/>
      <c r="H169" s="173">
        <f t="shared" si="16"/>
        <v>0</v>
      </c>
      <c r="I169" s="79" t="s">
        <v>15</v>
      </c>
      <c r="J169" s="177">
        <f t="shared" ref="J169:J206" si="23">M169+P169+S169</f>
        <v>0</v>
      </c>
      <c r="K169" s="168"/>
      <c r="L169" s="79" t="s">
        <v>15</v>
      </c>
      <c r="M169" s="169"/>
      <c r="N169" s="170"/>
      <c r="O169" s="79" t="s">
        <v>15</v>
      </c>
      <c r="P169" s="169"/>
      <c r="Q169" s="170"/>
      <c r="R169" s="79" t="s">
        <v>15</v>
      </c>
      <c r="S169" s="169"/>
      <c r="T169" s="3"/>
      <c r="U169" s="78" t="s">
        <v>16</v>
      </c>
      <c r="V169" s="3"/>
      <c r="W169" s="259" t="s">
        <v>17</v>
      </c>
      <c r="X169" s="304"/>
      <c r="Y169" s="262"/>
      <c r="AA169" s="65" t="b">
        <f t="shared" si="20"/>
        <v>0</v>
      </c>
      <c r="AB169" s="65" t="b">
        <f t="shared" si="21"/>
        <v>0</v>
      </c>
      <c r="AC169" s="65" t="b">
        <f t="shared" si="22"/>
        <v>0</v>
      </c>
    </row>
    <row r="170" spans="1:29" s="65" customFormat="1" ht="18" customHeight="1" x14ac:dyDescent="0.2">
      <c r="A170" s="107">
        <f t="shared" si="18"/>
        <v>164</v>
      </c>
      <c r="B170" s="345" t="str">
        <f t="shared" si="19"/>
        <v/>
      </c>
      <c r="C170" s="346"/>
      <c r="D170" s="93"/>
      <c r="E170" s="1"/>
      <c r="F170" s="79" t="s">
        <v>15</v>
      </c>
      <c r="G170" s="2"/>
      <c r="H170" s="173">
        <f t="shared" si="16"/>
        <v>0</v>
      </c>
      <c r="I170" s="79" t="s">
        <v>15</v>
      </c>
      <c r="J170" s="177">
        <f t="shared" si="23"/>
        <v>0</v>
      </c>
      <c r="K170" s="168"/>
      <c r="L170" s="79" t="s">
        <v>15</v>
      </c>
      <c r="M170" s="169"/>
      <c r="N170" s="170"/>
      <c r="O170" s="79" t="s">
        <v>15</v>
      </c>
      <c r="P170" s="169"/>
      <c r="Q170" s="170"/>
      <c r="R170" s="79" t="s">
        <v>15</v>
      </c>
      <c r="S170" s="169"/>
      <c r="T170" s="3"/>
      <c r="U170" s="78" t="s">
        <v>16</v>
      </c>
      <c r="V170" s="3"/>
      <c r="W170" s="259" t="s">
        <v>17</v>
      </c>
      <c r="X170" s="304"/>
      <c r="Y170" s="262"/>
      <c r="AA170" s="65" t="b">
        <f t="shared" si="20"/>
        <v>0</v>
      </c>
      <c r="AB170" s="65" t="b">
        <f t="shared" si="21"/>
        <v>0</v>
      </c>
      <c r="AC170" s="65" t="b">
        <f t="shared" si="22"/>
        <v>0</v>
      </c>
    </row>
    <row r="171" spans="1:29" s="65" customFormat="1" ht="18" customHeight="1" x14ac:dyDescent="0.2">
      <c r="A171" s="107">
        <f t="shared" si="18"/>
        <v>165</v>
      </c>
      <c r="B171" s="345" t="str">
        <f t="shared" si="19"/>
        <v/>
      </c>
      <c r="C171" s="346"/>
      <c r="D171" s="93"/>
      <c r="E171" s="1"/>
      <c r="F171" s="79" t="s">
        <v>15</v>
      </c>
      <c r="G171" s="2"/>
      <c r="H171" s="173">
        <f t="shared" ref="H171:H206" si="24">K171+N171+Q171</f>
        <v>0</v>
      </c>
      <c r="I171" s="79" t="s">
        <v>15</v>
      </c>
      <c r="J171" s="177">
        <f t="shared" si="23"/>
        <v>0</v>
      </c>
      <c r="K171" s="168"/>
      <c r="L171" s="79" t="s">
        <v>15</v>
      </c>
      <c r="M171" s="169"/>
      <c r="N171" s="170"/>
      <c r="O171" s="79" t="s">
        <v>15</v>
      </c>
      <c r="P171" s="169"/>
      <c r="Q171" s="170"/>
      <c r="R171" s="79" t="s">
        <v>15</v>
      </c>
      <c r="S171" s="169"/>
      <c r="T171" s="3"/>
      <c r="U171" s="78" t="s">
        <v>16</v>
      </c>
      <c r="V171" s="3"/>
      <c r="W171" s="259" t="s">
        <v>17</v>
      </c>
      <c r="X171" s="304"/>
      <c r="Y171" s="262"/>
      <c r="AA171" s="65" t="b">
        <f t="shared" si="20"/>
        <v>0</v>
      </c>
      <c r="AB171" s="65" t="b">
        <f t="shared" si="21"/>
        <v>0</v>
      </c>
      <c r="AC171" s="65" t="b">
        <f t="shared" si="22"/>
        <v>0</v>
      </c>
    </row>
    <row r="172" spans="1:29" s="65" customFormat="1" ht="18" customHeight="1" x14ac:dyDescent="0.2">
      <c r="A172" s="107">
        <f t="shared" si="18"/>
        <v>166</v>
      </c>
      <c r="B172" s="345" t="str">
        <f t="shared" si="19"/>
        <v/>
      </c>
      <c r="C172" s="346"/>
      <c r="D172" s="93"/>
      <c r="E172" s="1"/>
      <c r="F172" s="79" t="s">
        <v>15</v>
      </c>
      <c r="G172" s="2"/>
      <c r="H172" s="173">
        <f t="shared" si="24"/>
        <v>0</v>
      </c>
      <c r="I172" s="79" t="s">
        <v>15</v>
      </c>
      <c r="J172" s="177">
        <f t="shared" si="23"/>
        <v>0</v>
      </c>
      <c r="K172" s="168"/>
      <c r="L172" s="79" t="s">
        <v>15</v>
      </c>
      <c r="M172" s="169"/>
      <c r="N172" s="170"/>
      <c r="O172" s="79" t="s">
        <v>15</v>
      </c>
      <c r="P172" s="169"/>
      <c r="Q172" s="170"/>
      <c r="R172" s="79" t="s">
        <v>15</v>
      </c>
      <c r="S172" s="169"/>
      <c r="T172" s="3"/>
      <c r="U172" s="78" t="s">
        <v>16</v>
      </c>
      <c r="V172" s="3"/>
      <c r="W172" s="259" t="s">
        <v>17</v>
      </c>
      <c r="X172" s="304"/>
      <c r="Y172" s="262"/>
      <c r="AA172" s="65" t="b">
        <f t="shared" si="20"/>
        <v>0</v>
      </c>
      <c r="AB172" s="65" t="b">
        <f t="shared" si="21"/>
        <v>0</v>
      </c>
      <c r="AC172" s="65" t="b">
        <f t="shared" si="22"/>
        <v>0</v>
      </c>
    </row>
    <row r="173" spans="1:29" s="65" customFormat="1" ht="18" customHeight="1" x14ac:dyDescent="0.2">
      <c r="A173" s="107">
        <f t="shared" si="18"/>
        <v>167</v>
      </c>
      <c r="B173" s="345" t="str">
        <f t="shared" si="19"/>
        <v/>
      </c>
      <c r="C173" s="346"/>
      <c r="D173" s="93"/>
      <c r="E173" s="1"/>
      <c r="F173" s="79" t="s">
        <v>15</v>
      </c>
      <c r="G173" s="2"/>
      <c r="H173" s="173">
        <f t="shared" si="24"/>
        <v>0</v>
      </c>
      <c r="I173" s="79" t="s">
        <v>15</v>
      </c>
      <c r="J173" s="177">
        <f t="shared" si="23"/>
        <v>0</v>
      </c>
      <c r="K173" s="168"/>
      <c r="L173" s="79" t="s">
        <v>15</v>
      </c>
      <c r="M173" s="169"/>
      <c r="N173" s="170"/>
      <c r="O173" s="79" t="s">
        <v>15</v>
      </c>
      <c r="P173" s="169"/>
      <c r="Q173" s="170"/>
      <c r="R173" s="79" t="s">
        <v>15</v>
      </c>
      <c r="S173" s="169"/>
      <c r="T173" s="3"/>
      <c r="U173" s="78" t="s">
        <v>16</v>
      </c>
      <c r="V173" s="3"/>
      <c r="W173" s="259" t="s">
        <v>17</v>
      </c>
      <c r="X173" s="304"/>
      <c r="Y173" s="262"/>
      <c r="AA173" s="65" t="b">
        <f t="shared" si="20"/>
        <v>0</v>
      </c>
      <c r="AB173" s="65" t="b">
        <f t="shared" si="21"/>
        <v>0</v>
      </c>
      <c r="AC173" s="65" t="b">
        <f t="shared" si="22"/>
        <v>0</v>
      </c>
    </row>
    <row r="174" spans="1:29" s="65" customFormat="1" ht="18" customHeight="1" x14ac:dyDescent="0.2">
      <c r="A174" s="107">
        <f t="shared" si="18"/>
        <v>168</v>
      </c>
      <c r="B174" s="345" t="str">
        <f t="shared" si="19"/>
        <v/>
      </c>
      <c r="C174" s="346"/>
      <c r="D174" s="93"/>
      <c r="E174" s="1"/>
      <c r="F174" s="79" t="s">
        <v>15</v>
      </c>
      <c r="G174" s="2"/>
      <c r="H174" s="173">
        <f t="shared" si="24"/>
        <v>0</v>
      </c>
      <c r="I174" s="79" t="s">
        <v>15</v>
      </c>
      <c r="J174" s="177">
        <f t="shared" si="23"/>
        <v>0</v>
      </c>
      <c r="K174" s="168"/>
      <c r="L174" s="79" t="s">
        <v>15</v>
      </c>
      <c r="M174" s="169"/>
      <c r="N174" s="170"/>
      <c r="O174" s="79" t="s">
        <v>15</v>
      </c>
      <c r="P174" s="169"/>
      <c r="Q174" s="170"/>
      <c r="R174" s="79" t="s">
        <v>15</v>
      </c>
      <c r="S174" s="169"/>
      <c r="T174" s="3"/>
      <c r="U174" s="78" t="s">
        <v>16</v>
      </c>
      <c r="V174" s="3"/>
      <c r="W174" s="259" t="s">
        <v>17</v>
      </c>
      <c r="X174" s="304"/>
      <c r="Y174" s="262"/>
      <c r="AA174" s="65" t="b">
        <f t="shared" si="20"/>
        <v>0</v>
      </c>
      <c r="AB174" s="65" t="b">
        <f t="shared" si="21"/>
        <v>0</v>
      </c>
      <c r="AC174" s="65" t="b">
        <f t="shared" si="22"/>
        <v>0</v>
      </c>
    </row>
    <row r="175" spans="1:29" s="65" customFormat="1" ht="18" customHeight="1" x14ac:dyDescent="0.2">
      <c r="A175" s="107">
        <f t="shared" si="18"/>
        <v>169</v>
      </c>
      <c r="B175" s="345" t="str">
        <f t="shared" si="19"/>
        <v/>
      </c>
      <c r="C175" s="346"/>
      <c r="D175" s="93"/>
      <c r="E175" s="1"/>
      <c r="F175" s="79" t="s">
        <v>15</v>
      </c>
      <c r="G175" s="2"/>
      <c r="H175" s="173">
        <f t="shared" si="24"/>
        <v>0</v>
      </c>
      <c r="I175" s="79" t="s">
        <v>15</v>
      </c>
      <c r="J175" s="177">
        <f t="shared" si="23"/>
        <v>0</v>
      </c>
      <c r="K175" s="168"/>
      <c r="L175" s="79" t="s">
        <v>15</v>
      </c>
      <c r="M175" s="169"/>
      <c r="N175" s="170"/>
      <c r="O175" s="79" t="s">
        <v>15</v>
      </c>
      <c r="P175" s="169"/>
      <c r="Q175" s="170"/>
      <c r="R175" s="79" t="s">
        <v>15</v>
      </c>
      <c r="S175" s="169"/>
      <c r="T175" s="3"/>
      <c r="U175" s="78" t="s">
        <v>16</v>
      </c>
      <c r="V175" s="3"/>
      <c r="W175" s="259" t="s">
        <v>17</v>
      </c>
      <c r="X175" s="304"/>
      <c r="Y175" s="262"/>
      <c r="AA175" s="65" t="b">
        <f t="shared" si="20"/>
        <v>0</v>
      </c>
      <c r="AB175" s="65" t="b">
        <f t="shared" si="21"/>
        <v>0</v>
      </c>
      <c r="AC175" s="65" t="b">
        <f t="shared" si="22"/>
        <v>0</v>
      </c>
    </row>
    <row r="176" spans="1:29" s="65" customFormat="1" ht="18" customHeight="1" x14ac:dyDescent="0.2">
      <c r="A176" s="107">
        <f t="shared" si="18"/>
        <v>170</v>
      </c>
      <c r="B176" s="345" t="str">
        <f t="shared" si="19"/>
        <v/>
      </c>
      <c r="C176" s="346"/>
      <c r="D176" s="93"/>
      <c r="E176" s="1"/>
      <c r="F176" s="79" t="s">
        <v>15</v>
      </c>
      <c r="G176" s="2"/>
      <c r="H176" s="173">
        <f t="shared" si="24"/>
        <v>0</v>
      </c>
      <c r="I176" s="79" t="s">
        <v>15</v>
      </c>
      <c r="J176" s="177">
        <f t="shared" si="23"/>
        <v>0</v>
      </c>
      <c r="K176" s="168"/>
      <c r="L176" s="79" t="s">
        <v>15</v>
      </c>
      <c r="M176" s="169"/>
      <c r="N176" s="170"/>
      <c r="O176" s="79" t="s">
        <v>15</v>
      </c>
      <c r="P176" s="169"/>
      <c r="Q176" s="170"/>
      <c r="R176" s="79" t="s">
        <v>15</v>
      </c>
      <c r="S176" s="169"/>
      <c r="T176" s="3"/>
      <c r="U176" s="78" t="s">
        <v>16</v>
      </c>
      <c r="V176" s="3"/>
      <c r="W176" s="259" t="s">
        <v>17</v>
      </c>
      <c r="X176" s="304"/>
      <c r="Y176" s="262"/>
      <c r="AA176" s="65" t="b">
        <f t="shared" si="20"/>
        <v>0</v>
      </c>
      <c r="AB176" s="65" t="b">
        <f t="shared" si="21"/>
        <v>0</v>
      </c>
      <c r="AC176" s="65" t="b">
        <f t="shared" si="22"/>
        <v>0</v>
      </c>
    </row>
    <row r="177" spans="1:29" s="65" customFormat="1" ht="18" customHeight="1" x14ac:dyDescent="0.2">
      <c r="A177" s="107">
        <f t="shared" si="18"/>
        <v>171</v>
      </c>
      <c r="B177" s="345" t="str">
        <f t="shared" si="19"/>
        <v/>
      </c>
      <c r="C177" s="346"/>
      <c r="D177" s="93"/>
      <c r="E177" s="1"/>
      <c r="F177" s="79" t="s">
        <v>15</v>
      </c>
      <c r="G177" s="2"/>
      <c r="H177" s="173">
        <f t="shared" si="24"/>
        <v>0</v>
      </c>
      <c r="I177" s="79" t="s">
        <v>15</v>
      </c>
      <c r="J177" s="177">
        <f t="shared" si="23"/>
        <v>0</v>
      </c>
      <c r="K177" s="168"/>
      <c r="L177" s="79" t="s">
        <v>15</v>
      </c>
      <c r="M177" s="169"/>
      <c r="N177" s="170"/>
      <c r="O177" s="79" t="s">
        <v>15</v>
      </c>
      <c r="P177" s="169"/>
      <c r="Q177" s="170"/>
      <c r="R177" s="79" t="s">
        <v>15</v>
      </c>
      <c r="S177" s="169"/>
      <c r="T177" s="3"/>
      <c r="U177" s="78" t="s">
        <v>16</v>
      </c>
      <c r="V177" s="3"/>
      <c r="W177" s="259" t="s">
        <v>17</v>
      </c>
      <c r="X177" s="304"/>
      <c r="Y177" s="262"/>
      <c r="AA177" s="65" t="b">
        <f t="shared" si="20"/>
        <v>0</v>
      </c>
      <c r="AB177" s="65" t="b">
        <f t="shared" si="21"/>
        <v>0</v>
      </c>
      <c r="AC177" s="65" t="b">
        <f t="shared" si="22"/>
        <v>0</v>
      </c>
    </row>
    <row r="178" spans="1:29" s="65" customFormat="1" ht="18" customHeight="1" x14ac:dyDescent="0.2">
      <c r="A178" s="107">
        <f t="shared" si="18"/>
        <v>172</v>
      </c>
      <c r="B178" s="345" t="str">
        <f t="shared" si="19"/>
        <v/>
      </c>
      <c r="C178" s="346"/>
      <c r="D178" s="93"/>
      <c r="E178" s="1"/>
      <c r="F178" s="79" t="s">
        <v>15</v>
      </c>
      <c r="G178" s="2"/>
      <c r="H178" s="173">
        <f t="shared" si="24"/>
        <v>0</v>
      </c>
      <c r="I178" s="79" t="s">
        <v>15</v>
      </c>
      <c r="J178" s="177">
        <f t="shared" si="23"/>
        <v>0</v>
      </c>
      <c r="K178" s="168"/>
      <c r="L178" s="79" t="s">
        <v>15</v>
      </c>
      <c r="M178" s="169"/>
      <c r="N178" s="170"/>
      <c r="O178" s="79" t="s">
        <v>15</v>
      </c>
      <c r="P178" s="169"/>
      <c r="Q178" s="170"/>
      <c r="R178" s="79" t="s">
        <v>15</v>
      </c>
      <c r="S178" s="169"/>
      <c r="T178" s="3"/>
      <c r="U178" s="78" t="s">
        <v>16</v>
      </c>
      <c r="V178" s="3"/>
      <c r="W178" s="259" t="s">
        <v>17</v>
      </c>
      <c r="X178" s="304"/>
      <c r="Y178" s="262"/>
      <c r="AA178" s="65" t="b">
        <f t="shared" si="20"/>
        <v>0</v>
      </c>
      <c r="AB178" s="65" t="b">
        <f t="shared" si="21"/>
        <v>0</v>
      </c>
      <c r="AC178" s="65" t="b">
        <f t="shared" si="22"/>
        <v>0</v>
      </c>
    </row>
    <row r="179" spans="1:29" s="65" customFormat="1" ht="18" customHeight="1" x14ac:dyDescent="0.2">
      <c r="A179" s="107">
        <f t="shared" si="18"/>
        <v>173</v>
      </c>
      <c r="B179" s="345" t="str">
        <f t="shared" si="19"/>
        <v/>
      </c>
      <c r="C179" s="346"/>
      <c r="D179" s="93"/>
      <c r="E179" s="1"/>
      <c r="F179" s="79" t="s">
        <v>15</v>
      </c>
      <c r="G179" s="2"/>
      <c r="H179" s="173">
        <f t="shared" si="24"/>
        <v>0</v>
      </c>
      <c r="I179" s="79" t="s">
        <v>15</v>
      </c>
      <c r="J179" s="177">
        <f t="shared" si="23"/>
        <v>0</v>
      </c>
      <c r="K179" s="168"/>
      <c r="L179" s="79" t="s">
        <v>15</v>
      </c>
      <c r="M179" s="169"/>
      <c r="N179" s="170"/>
      <c r="O179" s="79" t="s">
        <v>15</v>
      </c>
      <c r="P179" s="169"/>
      <c r="Q179" s="170"/>
      <c r="R179" s="79" t="s">
        <v>15</v>
      </c>
      <c r="S179" s="169"/>
      <c r="T179" s="3"/>
      <c r="U179" s="78" t="s">
        <v>16</v>
      </c>
      <c r="V179" s="3"/>
      <c r="W179" s="259" t="s">
        <v>17</v>
      </c>
      <c r="X179" s="304"/>
      <c r="Y179" s="262"/>
      <c r="AA179" s="65" t="b">
        <f t="shared" si="20"/>
        <v>0</v>
      </c>
      <c r="AB179" s="65" t="b">
        <f t="shared" si="21"/>
        <v>0</v>
      </c>
      <c r="AC179" s="65" t="b">
        <f t="shared" si="22"/>
        <v>0</v>
      </c>
    </row>
    <row r="180" spans="1:29" s="65" customFormat="1" ht="18" customHeight="1" x14ac:dyDescent="0.2">
      <c r="A180" s="107">
        <f t="shared" si="18"/>
        <v>174</v>
      </c>
      <c r="B180" s="345" t="str">
        <f t="shared" si="19"/>
        <v/>
      </c>
      <c r="C180" s="346"/>
      <c r="D180" s="93"/>
      <c r="E180" s="1"/>
      <c r="F180" s="79" t="s">
        <v>15</v>
      </c>
      <c r="G180" s="2"/>
      <c r="H180" s="173">
        <f t="shared" si="24"/>
        <v>0</v>
      </c>
      <c r="I180" s="79" t="s">
        <v>15</v>
      </c>
      <c r="J180" s="177">
        <f t="shared" si="23"/>
        <v>0</v>
      </c>
      <c r="K180" s="168"/>
      <c r="L180" s="79" t="s">
        <v>15</v>
      </c>
      <c r="M180" s="169"/>
      <c r="N180" s="170"/>
      <c r="O180" s="79" t="s">
        <v>15</v>
      </c>
      <c r="P180" s="169"/>
      <c r="Q180" s="170"/>
      <c r="R180" s="79" t="s">
        <v>15</v>
      </c>
      <c r="S180" s="169"/>
      <c r="T180" s="3"/>
      <c r="U180" s="78" t="s">
        <v>16</v>
      </c>
      <c r="V180" s="3"/>
      <c r="W180" s="259" t="s">
        <v>17</v>
      </c>
      <c r="X180" s="304"/>
      <c r="Y180" s="262"/>
      <c r="AA180" s="65" t="b">
        <f t="shared" si="20"/>
        <v>0</v>
      </c>
      <c r="AB180" s="65" t="b">
        <f t="shared" si="21"/>
        <v>0</v>
      </c>
      <c r="AC180" s="65" t="b">
        <f t="shared" si="22"/>
        <v>0</v>
      </c>
    </row>
    <row r="181" spans="1:29" s="65" customFormat="1" ht="18" customHeight="1" x14ac:dyDescent="0.2">
      <c r="A181" s="107">
        <f t="shared" si="18"/>
        <v>175</v>
      </c>
      <c r="B181" s="345" t="str">
        <f t="shared" si="19"/>
        <v/>
      </c>
      <c r="C181" s="346"/>
      <c r="D181" s="93"/>
      <c r="E181" s="1"/>
      <c r="F181" s="79" t="s">
        <v>15</v>
      </c>
      <c r="G181" s="2"/>
      <c r="H181" s="173">
        <f t="shared" si="24"/>
        <v>0</v>
      </c>
      <c r="I181" s="79" t="s">
        <v>15</v>
      </c>
      <c r="J181" s="177">
        <f t="shared" si="23"/>
        <v>0</v>
      </c>
      <c r="K181" s="168"/>
      <c r="L181" s="79" t="s">
        <v>15</v>
      </c>
      <c r="M181" s="169"/>
      <c r="N181" s="170"/>
      <c r="O181" s="79" t="s">
        <v>15</v>
      </c>
      <c r="P181" s="169"/>
      <c r="Q181" s="170"/>
      <c r="R181" s="79" t="s">
        <v>15</v>
      </c>
      <c r="S181" s="169"/>
      <c r="T181" s="3"/>
      <c r="U181" s="78" t="s">
        <v>16</v>
      </c>
      <c r="V181" s="3"/>
      <c r="W181" s="259" t="s">
        <v>17</v>
      </c>
      <c r="X181" s="304"/>
      <c r="Y181" s="262"/>
      <c r="AA181" s="65" t="b">
        <f t="shared" si="20"/>
        <v>0</v>
      </c>
      <c r="AB181" s="65" t="b">
        <f t="shared" si="21"/>
        <v>0</v>
      </c>
      <c r="AC181" s="65" t="b">
        <f t="shared" si="22"/>
        <v>0</v>
      </c>
    </row>
    <row r="182" spans="1:29" s="65" customFormat="1" ht="18" customHeight="1" x14ac:dyDescent="0.2">
      <c r="A182" s="107">
        <f t="shared" si="18"/>
        <v>176</v>
      </c>
      <c r="B182" s="345" t="str">
        <f t="shared" si="19"/>
        <v/>
      </c>
      <c r="C182" s="346"/>
      <c r="D182" s="93"/>
      <c r="E182" s="1"/>
      <c r="F182" s="79" t="s">
        <v>15</v>
      </c>
      <c r="G182" s="2"/>
      <c r="H182" s="173">
        <f t="shared" si="24"/>
        <v>0</v>
      </c>
      <c r="I182" s="79" t="s">
        <v>15</v>
      </c>
      <c r="J182" s="177">
        <f t="shared" si="23"/>
        <v>0</v>
      </c>
      <c r="K182" s="168"/>
      <c r="L182" s="79" t="s">
        <v>15</v>
      </c>
      <c r="M182" s="169"/>
      <c r="N182" s="170"/>
      <c r="O182" s="79" t="s">
        <v>15</v>
      </c>
      <c r="P182" s="169"/>
      <c r="Q182" s="170"/>
      <c r="R182" s="79" t="s">
        <v>15</v>
      </c>
      <c r="S182" s="169"/>
      <c r="T182" s="3"/>
      <c r="U182" s="78" t="s">
        <v>16</v>
      </c>
      <c r="V182" s="3"/>
      <c r="W182" s="259" t="s">
        <v>17</v>
      </c>
      <c r="X182" s="304"/>
      <c r="Y182" s="262"/>
      <c r="AA182" s="65" t="b">
        <f t="shared" si="20"/>
        <v>0</v>
      </c>
      <c r="AB182" s="65" t="b">
        <f t="shared" si="21"/>
        <v>0</v>
      </c>
      <c r="AC182" s="65" t="b">
        <f t="shared" si="22"/>
        <v>0</v>
      </c>
    </row>
    <row r="183" spans="1:29" s="65" customFormat="1" ht="18" customHeight="1" x14ac:dyDescent="0.2">
      <c r="A183" s="107">
        <f t="shared" si="18"/>
        <v>177</v>
      </c>
      <c r="B183" s="345" t="str">
        <f t="shared" si="19"/>
        <v/>
      </c>
      <c r="C183" s="346"/>
      <c r="D183" s="93"/>
      <c r="E183" s="1"/>
      <c r="F183" s="79" t="s">
        <v>15</v>
      </c>
      <c r="G183" s="2"/>
      <c r="H183" s="173">
        <f t="shared" si="24"/>
        <v>0</v>
      </c>
      <c r="I183" s="79" t="s">
        <v>15</v>
      </c>
      <c r="J183" s="177">
        <f t="shared" si="23"/>
        <v>0</v>
      </c>
      <c r="K183" s="168"/>
      <c r="L183" s="79" t="s">
        <v>15</v>
      </c>
      <c r="M183" s="169"/>
      <c r="N183" s="170"/>
      <c r="O183" s="79" t="s">
        <v>15</v>
      </c>
      <c r="P183" s="169"/>
      <c r="Q183" s="170"/>
      <c r="R183" s="79" t="s">
        <v>15</v>
      </c>
      <c r="S183" s="169"/>
      <c r="T183" s="3"/>
      <c r="U183" s="78" t="s">
        <v>16</v>
      </c>
      <c r="V183" s="3"/>
      <c r="W183" s="259" t="s">
        <v>17</v>
      </c>
      <c r="X183" s="304"/>
      <c r="Y183" s="262"/>
      <c r="AA183" s="65" t="b">
        <f t="shared" si="20"/>
        <v>0</v>
      </c>
      <c r="AB183" s="65" t="b">
        <f t="shared" si="21"/>
        <v>0</v>
      </c>
      <c r="AC183" s="65" t="b">
        <f t="shared" si="22"/>
        <v>0</v>
      </c>
    </row>
    <row r="184" spans="1:29" s="65" customFormat="1" ht="18" customHeight="1" x14ac:dyDescent="0.2">
      <c r="A184" s="107">
        <f t="shared" si="18"/>
        <v>178</v>
      </c>
      <c r="B184" s="345" t="str">
        <f t="shared" si="19"/>
        <v/>
      </c>
      <c r="C184" s="346"/>
      <c r="D184" s="93"/>
      <c r="E184" s="1"/>
      <c r="F184" s="79" t="s">
        <v>15</v>
      </c>
      <c r="G184" s="2"/>
      <c r="H184" s="173">
        <f t="shared" si="24"/>
        <v>0</v>
      </c>
      <c r="I184" s="79" t="s">
        <v>15</v>
      </c>
      <c r="J184" s="177">
        <f t="shared" si="23"/>
        <v>0</v>
      </c>
      <c r="K184" s="168"/>
      <c r="L184" s="79" t="s">
        <v>15</v>
      </c>
      <c r="M184" s="169"/>
      <c r="N184" s="170"/>
      <c r="O184" s="79" t="s">
        <v>15</v>
      </c>
      <c r="P184" s="169"/>
      <c r="Q184" s="170"/>
      <c r="R184" s="79" t="s">
        <v>15</v>
      </c>
      <c r="S184" s="169"/>
      <c r="T184" s="3"/>
      <c r="U184" s="78" t="s">
        <v>16</v>
      </c>
      <c r="V184" s="3"/>
      <c r="W184" s="259" t="s">
        <v>17</v>
      </c>
      <c r="X184" s="304"/>
      <c r="Y184" s="262"/>
      <c r="AA184" s="65" t="b">
        <f t="shared" si="20"/>
        <v>0</v>
      </c>
      <c r="AB184" s="65" t="b">
        <f t="shared" si="21"/>
        <v>0</v>
      </c>
      <c r="AC184" s="65" t="b">
        <f t="shared" si="22"/>
        <v>0</v>
      </c>
    </row>
    <row r="185" spans="1:29" s="65" customFormat="1" ht="18" customHeight="1" x14ac:dyDescent="0.2">
      <c r="A185" s="107">
        <f t="shared" si="18"/>
        <v>179</v>
      </c>
      <c r="B185" s="345" t="str">
        <f t="shared" si="19"/>
        <v/>
      </c>
      <c r="C185" s="346"/>
      <c r="D185" s="93"/>
      <c r="E185" s="1"/>
      <c r="F185" s="79" t="s">
        <v>15</v>
      </c>
      <c r="G185" s="2"/>
      <c r="H185" s="173">
        <f t="shared" si="24"/>
        <v>0</v>
      </c>
      <c r="I185" s="79" t="s">
        <v>15</v>
      </c>
      <c r="J185" s="177">
        <f t="shared" si="23"/>
        <v>0</v>
      </c>
      <c r="K185" s="168"/>
      <c r="L185" s="79" t="s">
        <v>15</v>
      </c>
      <c r="M185" s="169"/>
      <c r="N185" s="170"/>
      <c r="O185" s="79" t="s">
        <v>15</v>
      </c>
      <c r="P185" s="169"/>
      <c r="Q185" s="170"/>
      <c r="R185" s="79" t="s">
        <v>15</v>
      </c>
      <c r="S185" s="169"/>
      <c r="T185" s="3"/>
      <c r="U185" s="78" t="s">
        <v>16</v>
      </c>
      <c r="V185" s="3"/>
      <c r="W185" s="259" t="s">
        <v>17</v>
      </c>
      <c r="X185" s="304"/>
      <c r="Y185" s="262"/>
      <c r="AA185" s="65" t="b">
        <f t="shared" si="20"/>
        <v>0</v>
      </c>
      <c r="AB185" s="65" t="b">
        <f t="shared" si="21"/>
        <v>0</v>
      </c>
      <c r="AC185" s="65" t="b">
        <f t="shared" si="22"/>
        <v>0</v>
      </c>
    </row>
    <row r="186" spans="1:29" s="65" customFormat="1" ht="18" customHeight="1" x14ac:dyDescent="0.2">
      <c r="A186" s="107">
        <f t="shared" si="18"/>
        <v>180</v>
      </c>
      <c r="B186" s="345" t="str">
        <f t="shared" si="19"/>
        <v/>
      </c>
      <c r="C186" s="346"/>
      <c r="D186" s="93"/>
      <c r="E186" s="1"/>
      <c r="F186" s="79" t="s">
        <v>15</v>
      </c>
      <c r="G186" s="2"/>
      <c r="H186" s="173">
        <f t="shared" si="24"/>
        <v>0</v>
      </c>
      <c r="I186" s="79" t="s">
        <v>15</v>
      </c>
      <c r="J186" s="177">
        <f t="shared" si="23"/>
        <v>0</v>
      </c>
      <c r="K186" s="168"/>
      <c r="L186" s="79" t="s">
        <v>15</v>
      </c>
      <c r="M186" s="169"/>
      <c r="N186" s="170"/>
      <c r="O186" s="79" t="s">
        <v>15</v>
      </c>
      <c r="P186" s="169"/>
      <c r="Q186" s="170"/>
      <c r="R186" s="79" t="s">
        <v>15</v>
      </c>
      <c r="S186" s="169"/>
      <c r="T186" s="3"/>
      <c r="U186" s="78" t="s">
        <v>16</v>
      </c>
      <c r="V186" s="3"/>
      <c r="W186" s="259" t="s">
        <v>17</v>
      </c>
      <c r="X186" s="304"/>
      <c r="Y186" s="262"/>
      <c r="AA186" s="65" t="b">
        <f t="shared" si="20"/>
        <v>0</v>
      </c>
      <c r="AB186" s="65" t="b">
        <f t="shared" si="21"/>
        <v>0</v>
      </c>
      <c r="AC186" s="65" t="b">
        <f t="shared" si="22"/>
        <v>0</v>
      </c>
    </row>
    <row r="187" spans="1:29" s="65" customFormat="1" ht="18" customHeight="1" x14ac:dyDescent="0.2">
      <c r="A187" s="107">
        <f t="shared" si="18"/>
        <v>181</v>
      </c>
      <c r="B187" s="345" t="str">
        <f t="shared" si="19"/>
        <v/>
      </c>
      <c r="C187" s="346"/>
      <c r="D187" s="93"/>
      <c r="E187" s="1"/>
      <c r="F187" s="79" t="s">
        <v>15</v>
      </c>
      <c r="G187" s="2"/>
      <c r="H187" s="173">
        <f t="shared" si="24"/>
        <v>0</v>
      </c>
      <c r="I187" s="79" t="s">
        <v>15</v>
      </c>
      <c r="J187" s="177">
        <f t="shared" si="23"/>
        <v>0</v>
      </c>
      <c r="K187" s="168"/>
      <c r="L187" s="79" t="s">
        <v>15</v>
      </c>
      <c r="M187" s="169"/>
      <c r="N187" s="170"/>
      <c r="O187" s="79" t="s">
        <v>15</v>
      </c>
      <c r="P187" s="169"/>
      <c r="Q187" s="170"/>
      <c r="R187" s="79" t="s">
        <v>15</v>
      </c>
      <c r="S187" s="169"/>
      <c r="T187" s="3"/>
      <c r="U187" s="78" t="s">
        <v>16</v>
      </c>
      <c r="V187" s="3"/>
      <c r="W187" s="259" t="s">
        <v>17</v>
      </c>
      <c r="X187" s="304"/>
      <c r="Y187" s="262"/>
      <c r="AA187" s="65" t="b">
        <f t="shared" si="20"/>
        <v>0</v>
      </c>
      <c r="AB187" s="65" t="b">
        <f t="shared" si="21"/>
        <v>0</v>
      </c>
      <c r="AC187" s="65" t="b">
        <f t="shared" si="22"/>
        <v>0</v>
      </c>
    </row>
    <row r="188" spans="1:29" s="65" customFormat="1" ht="18" customHeight="1" x14ac:dyDescent="0.2">
      <c r="A188" s="107">
        <f t="shared" si="18"/>
        <v>182</v>
      </c>
      <c r="B188" s="345" t="str">
        <f t="shared" si="19"/>
        <v/>
      </c>
      <c r="C188" s="346"/>
      <c r="D188" s="93"/>
      <c r="E188" s="1"/>
      <c r="F188" s="79" t="s">
        <v>15</v>
      </c>
      <c r="G188" s="2"/>
      <c r="H188" s="173">
        <f t="shared" si="24"/>
        <v>0</v>
      </c>
      <c r="I188" s="79" t="s">
        <v>15</v>
      </c>
      <c r="J188" s="177">
        <f t="shared" si="23"/>
        <v>0</v>
      </c>
      <c r="K188" s="168"/>
      <c r="L188" s="79" t="s">
        <v>15</v>
      </c>
      <c r="M188" s="169"/>
      <c r="N188" s="170"/>
      <c r="O188" s="79" t="s">
        <v>15</v>
      </c>
      <c r="P188" s="169"/>
      <c r="Q188" s="170"/>
      <c r="R188" s="79" t="s">
        <v>15</v>
      </c>
      <c r="S188" s="169"/>
      <c r="T188" s="3"/>
      <c r="U188" s="78" t="s">
        <v>16</v>
      </c>
      <c r="V188" s="3"/>
      <c r="W188" s="259" t="s">
        <v>17</v>
      </c>
      <c r="X188" s="304"/>
      <c r="Y188" s="262"/>
      <c r="AA188" s="65" t="b">
        <f t="shared" si="20"/>
        <v>0</v>
      </c>
      <c r="AB188" s="65" t="b">
        <f t="shared" si="21"/>
        <v>0</v>
      </c>
      <c r="AC188" s="65" t="b">
        <f t="shared" si="22"/>
        <v>0</v>
      </c>
    </row>
    <row r="189" spans="1:29" s="65" customFormat="1" ht="18" customHeight="1" x14ac:dyDescent="0.2">
      <c r="A189" s="107">
        <f t="shared" si="18"/>
        <v>183</v>
      </c>
      <c r="B189" s="345" t="str">
        <f t="shared" si="19"/>
        <v/>
      </c>
      <c r="C189" s="346"/>
      <c r="D189" s="93"/>
      <c r="E189" s="1"/>
      <c r="F189" s="79" t="s">
        <v>15</v>
      </c>
      <c r="G189" s="2"/>
      <c r="H189" s="173">
        <f t="shared" si="24"/>
        <v>0</v>
      </c>
      <c r="I189" s="79" t="s">
        <v>15</v>
      </c>
      <c r="J189" s="177">
        <f t="shared" si="23"/>
        <v>0</v>
      </c>
      <c r="K189" s="168"/>
      <c r="L189" s="79" t="s">
        <v>15</v>
      </c>
      <c r="M189" s="169"/>
      <c r="N189" s="170"/>
      <c r="O189" s="79" t="s">
        <v>15</v>
      </c>
      <c r="P189" s="169"/>
      <c r="Q189" s="170"/>
      <c r="R189" s="79" t="s">
        <v>15</v>
      </c>
      <c r="S189" s="169"/>
      <c r="T189" s="3"/>
      <c r="U189" s="78" t="s">
        <v>16</v>
      </c>
      <c r="V189" s="3"/>
      <c r="W189" s="259" t="s">
        <v>17</v>
      </c>
      <c r="X189" s="304"/>
      <c r="Y189" s="262"/>
      <c r="AA189" s="65" t="b">
        <f t="shared" si="20"/>
        <v>0</v>
      </c>
      <c r="AB189" s="65" t="b">
        <f t="shared" si="21"/>
        <v>0</v>
      </c>
      <c r="AC189" s="65" t="b">
        <f t="shared" si="22"/>
        <v>0</v>
      </c>
    </row>
    <row r="190" spans="1:29" s="65" customFormat="1" ht="18" customHeight="1" x14ac:dyDescent="0.2">
      <c r="A190" s="107">
        <f t="shared" si="18"/>
        <v>184</v>
      </c>
      <c r="B190" s="345" t="str">
        <f t="shared" si="19"/>
        <v/>
      </c>
      <c r="C190" s="346"/>
      <c r="D190" s="93"/>
      <c r="E190" s="1"/>
      <c r="F190" s="79" t="s">
        <v>15</v>
      </c>
      <c r="G190" s="2"/>
      <c r="H190" s="173">
        <f t="shared" si="24"/>
        <v>0</v>
      </c>
      <c r="I190" s="79" t="s">
        <v>15</v>
      </c>
      <c r="J190" s="177">
        <f t="shared" si="23"/>
        <v>0</v>
      </c>
      <c r="K190" s="168"/>
      <c r="L190" s="79" t="s">
        <v>15</v>
      </c>
      <c r="M190" s="169"/>
      <c r="N190" s="170"/>
      <c r="O190" s="79" t="s">
        <v>15</v>
      </c>
      <c r="P190" s="169"/>
      <c r="Q190" s="170"/>
      <c r="R190" s="79" t="s">
        <v>15</v>
      </c>
      <c r="S190" s="169"/>
      <c r="T190" s="3"/>
      <c r="U190" s="78" t="s">
        <v>16</v>
      </c>
      <c r="V190" s="3"/>
      <c r="W190" s="259" t="s">
        <v>17</v>
      </c>
      <c r="X190" s="304"/>
      <c r="Y190" s="262"/>
      <c r="AA190" s="65" t="b">
        <f t="shared" si="20"/>
        <v>0</v>
      </c>
      <c r="AB190" s="65" t="b">
        <f t="shared" si="21"/>
        <v>0</v>
      </c>
      <c r="AC190" s="65" t="b">
        <f t="shared" si="22"/>
        <v>0</v>
      </c>
    </row>
    <row r="191" spans="1:29" s="65" customFormat="1" ht="18" customHeight="1" x14ac:dyDescent="0.2">
      <c r="A191" s="107">
        <f t="shared" si="18"/>
        <v>185</v>
      </c>
      <c r="B191" s="345" t="str">
        <f t="shared" si="19"/>
        <v/>
      </c>
      <c r="C191" s="346"/>
      <c r="D191" s="93"/>
      <c r="E191" s="1"/>
      <c r="F191" s="79" t="s">
        <v>15</v>
      </c>
      <c r="G191" s="2"/>
      <c r="H191" s="173">
        <f t="shared" si="24"/>
        <v>0</v>
      </c>
      <c r="I191" s="79" t="s">
        <v>15</v>
      </c>
      <c r="J191" s="177">
        <f t="shared" si="23"/>
        <v>0</v>
      </c>
      <c r="K191" s="168"/>
      <c r="L191" s="79" t="s">
        <v>15</v>
      </c>
      <c r="M191" s="169"/>
      <c r="N191" s="170"/>
      <c r="O191" s="79" t="s">
        <v>15</v>
      </c>
      <c r="P191" s="169"/>
      <c r="Q191" s="170"/>
      <c r="R191" s="79" t="s">
        <v>15</v>
      </c>
      <c r="S191" s="169"/>
      <c r="T191" s="3"/>
      <c r="U191" s="78" t="s">
        <v>16</v>
      </c>
      <c r="V191" s="3"/>
      <c r="W191" s="259" t="s">
        <v>17</v>
      </c>
      <c r="X191" s="304"/>
      <c r="Y191" s="262"/>
      <c r="AA191" s="65" t="b">
        <f t="shared" si="20"/>
        <v>0</v>
      </c>
      <c r="AB191" s="65" t="b">
        <f t="shared" si="21"/>
        <v>0</v>
      </c>
      <c r="AC191" s="65" t="b">
        <f t="shared" si="22"/>
        <v>0</v>
      </c>
    </row>
    <row r="192" spans="1:29" s="65" customFormat="1" ht="18" customHeight="1" x14ac:dyDescent="0.2">
      <c r="A192" s="107">
        <f t="shared" si="18"/>
        <v>186</v>
      </c>
      <c r="B192" s="345" t="str">
        <f t="shared" si="19"/>
        <v/>
      </c>
      <c r="C192" s="346"/>
      <c r="D192" s="93"/>
      <c r="E192" s="1"/>
      <c r="F192" s="79" t="s">
        <v>15</v>
      </c>
      <c r="G192" s="2"/>
      <c r="H192" s="173">
        <f t="shared" si="24"/>
        <v>0</v>
      </c>
      <c r="I192" s="79" t="s">
        <v>15</v>
      </c>
      <c r="J192" s="177">
        <f t="shared" si="23"/>
        <v>0</v>
      </c>
      <c r="K192" s="168"/>
      <c r="L192" s="79" t="s">
        <v>15</v>
      </c>
      <c r="M192" s="169"/>
      <c r="N192" s="170"/>
      <c r="O192" s="79" t="s">
        <v>15</v>
      </c>
      <c r="P192" s="169"/>
      <c r="Q192" s="170"/>
      <c r="R192" s="79" t="s">
        <v>15</v>
      </c>
      <c r="S192" s="169"/>
      <c r="T192" s="3"/>
      <c r="U192" s="78" t="s">
        <v>16</v>
      </c>
      <c r="V192" s="3"/>
      <c r="W192" s="259" t="s">
        <v>17</v>
      </c>
      <c r="X192" s="304"/>
      <c r="Y192" s="262"/>
      <c r="AA192" s="65" t="b">
        <f t="shared" si="20"/>
        <v>0</v>
      </c>
      <c r="AB192" s="65" t="b">
        <f t="shared" si="21"/>
        <v>0</v>
      </c>
      <c r="AC192" s="65" t="b">
        <f t="shared" si="22"/>
        <v>0</v>
      </c>
    </row>
    <row r="193" spans="1:29" s="65" customFormat="1" ht="18" customHeight="1" x14ac:dyDescent="0.2">
      <c r="A193" s="107">
        <f t="shared" si="18"/>
        <v>187</v>
      </c>
      <c r="B193" s="345" t="str">
        <f t="shared" si="19"/>
        <v/>
      </c>
      <c r="C193" s="346"/>
      <c r="D193" s="93"/>
      <c r="E193" s="1"/>
      <c r="F193" s="79" t="s">
        <v>15</v>
      </c>
      <c r="G193" s="2"/>
      <c r="H193" s="173">
        <f t="shared" si="24"/>
        <v>0</v>
      </c>
      <c r="I193" s="79" t="s">
        <v>15</v>
      </c>
      <c r="J193" s="177">
        <f t="shared" si="23"/>
        <v>0</v>
      </c>
      <c r="K193" s="168"/>
      <c r="L193" s="79" t="s">
        <v>15</v>
      </c>
      <c r="M193" s="169"/>
      <c r="N193" s="170"/>
      <c r="O193" s="79" t="s">
        <v>15</v>
      </c>
      <c r="P193" s="169"/>
      <c r="Q193" s="170"/>
      <c r="R193" s="79" t="s">
        <v>15</v>
      </c>
      <c r="S193" s="169"/>
      <c r="T193" s="3"/>
      <c r="U193" s="78" t="s">
        <v>16</v>
      </c>
      <c r="V193" s="3"/>
      <c r="W193" s="259" t="s">
        <v>17</v>
      </c>
      <c r="X193" s="304"/>
      <c r="Y193" s="262"/>
      <c r="AA193" s="65" t="b">
        <f t="shared" si="20"/>
        <v>0</v>
      </c>
      <c r="AB193" s="65" t="b">
        <f t="shared" si="21"/>
        <v>0</v>
      </c>
      <c r="AC193" s="65" t="b">
        <f t="shared" si="22"/>
        <v>0</v>
      </c>
    </row>
    <row r="194" spans="1:29" s="65" customFormat="1" ht="18" customHeight="1" x14ac:dyDescent="0.2">
      <c r="A194" s="107">
        <f t="shared" si="18"/>
        <v>188</v>
      </c>
      <c r="B194" s="345" t="str">
        <f t="shared" si="19"/>
        <v/>
      </c>
      <c r="C194" s="346"/>
      <c r="D194" s="93"/>
      <c r="E194" s="1"/>
      <c r="F194" s="79" t="s">
        <v>15</v>
      </c>
      <c r="G194" s="2"/>
      <c r="H194" s="173">
        <f t="shared" si="24"/>
        <v>0</v>
      </c>
      <c r="I194" s="79" t="s">
        <v>15</v>
      </c>
      <c r="J194" s="177">
        <f t="shared" si="23"/>
        <v>0</v>
      </c>
      <c r="K194" s="168"/>
      <c r="L194" s="79" t="s">
        <v>15</v>
      </c>
      <c r="M194" s="169"/>
      <c r="N194" s="170"/>
      <c r="O194" s="79" t="s">
        <v>15</v>
      </c>
      <c r="P194" s="169"/>
      <c r="Q194" s="170"/>
      <c r="R194" s="79" t="s">
        <v>15</v>
      </c>
      <c r="S194" s="169"/>
      <c r="T194" s="3"/>
      <c r="U194" s="78" t="s">
        <v>16</v>
      </c>
      <c r="V194" s="3"/>
      <c r="W194" s="259" t="s">
        <v>17</v>
      </c>
      <c r="X194" s="304"/>
      <c r="Y194" s="262"/>
      <c r="AA194" s="65" t="b">
        <f t="shared" si="20"/>
        <v>0</v>
      </c>
      <c r="AB194" s="65" t="b">
        <f t="shared" si="21"/>
        <v>0</v>
      </c>
      <c r="AC194" s="65" t="b">
        <f t="shared" si="22"/>
        <v>0</v>
      </c>
    </row>
    <row r="195" spans="1:29" s="65" customFormat="1" ht="18" customHeight="1" x14ac:dyDescent="0.2">
      <c r="A195" s="107">
        <f t="shared" si="18"/>
        <v>189</v>
      </c>
      <c r="B195" s="345" t="str">
        <f t="shared" si="19"/>
        <v/>
      </c>
      <c r="C195" s="346"/>
      <c r="D195" s="93"/>
      <c r="E195" s="1"/>
      <c r="F195" s="79" t="s">
        <v>15</v>
      </c>
      <c r="G195" s="2"/>
      <c r="H195" s="173">
        <f t="shared" si="24"/>
        <v>0</v>
      </c>
      <c r="I195" s="79" t="s">
        <v>15</v>
      </c>
      <c r="J195" s="177">
        <f t="shared" si="23"/>
        <v>0</v>
      </c>
      <c r="K195" s="168"/>
      <c r="L195" s="79" t="s">
        <v>15</v>
      </c>
      <c r="M195" s="169"/>
      <c r="N195" s="170"/>
      <c r="O195" s="79" t="s">
        <v>15</v>
      </c>
      <c r="P195" s="169"/>
      <c r="Q195" s="170"/>
      <c r="R195" s="79" t="s">
        <v>15</v>
      </c>
      <c r="S195" s="169"/>
      <c r="T195" s="3"/>
      <c r="U195" s="78" t="s">
        <v>16</v>
      </c>
      <c r="V195" s="3"/>
      <c r="W195" s="259" t="s">
        <v>17</v>
      </c>
      <c r="X195" s="304"/>
      <c r="Y195" s="262"/>
      <c r="AA195" s="65" t="b">
        <f t="shared" si="20"/>
        <v>0</v>
      </c>
      <c r="AB195" s="65" t="b">
        <f t="shared" si="21"/>
        <v>0</v>
      </c>
      <c r="AC195" s="65" t="b">
        <f t="shared" si="22"/>
        <v>0</v>
      </c>
    </row>
    <row r="196" spans="1:29" s="65" customFormat="1" ht="18" customHeight="1" x14ac:dyDescent="0.2">
      <c r="A196" s="107">
        <f t="shared" si="18"/>
        <v>190</v>
      </c>
      <c r="B196" s="345" t="str">
        <f t="shared" si="19"/>
        <v/>
      </c>
      <c r="C196" s="346"/>
      <c r="D196" s="93"/>
      <c r="E196" s="1"/>
      <c r="F196" s="79" t="s">
        <v>15</v>
      </c>
      <c r="G196" s="2"/>
      <c r="H196" s="173">
        <f t="shared" si="24"/>
        <v>0</v>
      </c>
      <c r="I196" s="79" t="s">
        <v>15</v>
      </c>
      <c r="J196" s="177">
        <f t="shared" si="23"/>
        <v>0</v>
      </c>
      <c r="K196" s="168"/>
      <c r="L196" s="79" t="s">
        <v>15</v>
      </c>
      <c r="M196" s="169"/>
      <c r="N196" s="170"/>
      <c r="O196" s="79" t="s">
        <v>15</v>
      </c>
      <c r="P196" s="169"/>
      <c r="Q196" s="170"/>
      <c r="R196" s="79" t="s">
        <v>15</v>
      </c>
      <c r="S196" s="169"/>
      <c r="T196" s="3"/>
      <c r="U196" s="78" t="s">
        <v>16</v>
      </c>
      <c r="V196" s="3"/>
      <c r="W196" s="259" t="s">
        <v>17</v>
      </c>
      <c r="X196" s="304"/>
      <c r="Y196" s="262"/>
      <c r="AA196" s="65" t="b">
        <f t="shared" si="20"/>
        <v>0</v>
      </c>
      <c r="AB196" s="65" t="b">
        <f t="shared" si="21"/>
        <v>0</v>
      </c>
      <c r="AC196" s="65" t="b">
        <f t="shared" si="22"/>
        <v>0</v>
      </c>
    </row>
    <row r="197" spans="1:29" s="65" customFormat="1" ht="18" customHeight="1" x14ac:dyDescent="0.2">
      <c r="A197" s="107">
        <f t="shared" si="18"/>
        <v>191</v>
      </c>
      <c r="B197" s="345" t="str">
        <f t="shared" si="19"/>
        <v/>
      </c>
      <c r="C197" s="346"/>
      <c r="D197" s="93"/>
      <c r="E197" s="1"/>
      <c r="F197" s="79" t="s">
        <v>15</v>
      </c>
      <c r="G197" s="2"/>
      <c r="H197" s="173">
        <f t="shared" si="24"/>
        <v>0</v>
      </c>
      <c r="I197" s="79" t="s">
        <v>15</v>
      </c>
      <c r="J197" s="177">
        <f t="shared" si="23"/>
        <v>0</v>
      </c>
      <c r="K197" s="168"/>
      <c r="L197" s="79" t="s">
        <v>15</v>
      </c>
      <c r="M197" s="169"/>
      <c r="N197" s="170"/>
      <c r="O197" s="79" t="s">
        <v>15</v>
      </c>
      <c r="P197" s="169"/>
      <c r="Q197" s="170"/>
      <c r="R197" s="79" t="s">
        <v>15</v>
      </c>
      <c r="S197" s="169"/>
      <c r="T197" s="3"/>
      <c r="U197" s="78" t="s">
        <v>16</v>
      </c>
      <c r="V197" s="3"/>
      <c r="W197" s="259" t="s">
        <v>17</v>
      </c>
      <c r="X197" s="304"/>
      <c r="Y197" s="262"/>
      <c r="AA197" s="65" t="b">
        <f t="shared" si="20"/>
        <v>0</v>
      </c>
      <c r="AB197" s="65" t="b">
        <f t="shared" si="21"/>
        <v>0</v>
      </c>
      <c r="AC197" s="65" t="b">
        <f t="shared" si="22"/>
        <v>0</v>
      </c>
    </row>
    <row r="198" spans="1:29" s="65" customFormat="1" ht="18" customHeight="1" x14ac:dyDescent="0.2">
      <c r="A198" s="107">
        <f t="shared" si="18"/>
        <v>192</v>
      </c>
      <c r="B198" s="345" t="str">
        <f t="shared" si="19"/>
        <v/>
      </c>
      <c r="C198" s="346"/>
      <c r="D198" s="93"/>
      <c r="E198" s="1"/>
      <c r="F198" s="79" t="s">
        <v>15</v>
      </c>
      <c r="G198" s="2"/>
      <c r="H198" s="173">
        <f t="shared" si="24"/>
        <v>0</v>
      </c>
      <c r="I198" s="79" t="s">
        <v>15</v>
      </c>
      <c r="J198" s="177">
        <f t="shared" si="23"/>
        <v>0</v>
      </c>
      <c r="K198" s="168"/>
      <c r="L198" s="79" t="s">
        <v>15</v>
      </c>
      <c r="M198" s="169"/>
      <c r="N198" s="170"/>
      <c r="O198" s="79" t="s">
        <v>15</v>
      </c>
      <c r="P198" s="169"/>
      <c r="Q198" s="170"/>
      <c r="R198" s="79" t="s">
        <v>15</v>
      </c>
      <c r="S198" s="169"/>
      <c r="T198" s="3"/>
      <c r="U198" s="78" t="s">
        <v>16</v>
      </c>
      <c r="V198" s="3"/>
      <c r="W198" s="259" t="s">
        <v>17</v>
      </c>
      <c r="X198" s="304"/>
      <c r="Y198" s="262"/>
      <c r="AA198" s="65" t="b">
        <f t="shared" si="20"/>
        <v>0</v>
      </c>
      <c r="AB198" s="65" t="b">
        <f t="shared" si="21"/>
        <v>0</v>
      </c>
      <c r="AC198" s="65" t="b">
        <f t="shared" si="22"/>
        <v>0</v>
      </c>
    </row>
    <row r="199" spans="1:29" s="65" customFormat="1" ht="18" customHeight="1" x14ac:dyDescent="0.2">
      <c r="A199" s="107">
        <f t="shared" si="18"/>
        <v>193</v>
      </c>
      <c r="B199" s="345" t="str">
        <f t="shared" si="19"/>
        <v/>
      </c>
      <c r="C199" s="346"/>
      <c r="D199" s="93"/>
      <c r="E199" s="1"/>
      <c r="F199" s="79" t="s">
        <v>15</v>
      </c>
      <c r="G199" s="2"/>
      <c r="H199" s="173">
        <f t="shared" si="24"/>
        <v>0</v>
      </c>
      <c r="I199" s="79" t="s">
        <v>15</v>
      </c>
      <c r="J199" s="177">
        <f t="shared" si="23"/>
        <v>0</v>
      </c>
      <c r="K199" s="168"/>
      <c r="L199" s="79" t="s">
        <v>15</v>
      </c>
      <c r="M199" s="169"/>
      <c r="N199" s="170"/>
      <c r="O199" s="79" t="s">
        <v>15</v>
      </c>
      <c r="P199" s="169"/>
      <c r="Q199" s="170"/>
      <c r="R199" s="79" t="s">
        <v>15</v>
      </c>
      <c r="S199" s="169"/>
      <c r="T199" s="3"/>
      <c r="U199" s="78" t="s">
        <v>16</v>
      </c>
      <c r="V199" s="3"/>
      <c r="W199" s="259" t="s">
        <v>17</v>
      </c>
      <c r="X199" s="304"/>
      <c r="Y199" s="262"/>
      <c r="AA199" s="65" t="b">
        <f t="shared" si="20"/>
        <v>0</v>
      </c>
      <c r="AB199" s="65" t="b">
        <f t="shared" si="21"/>
        <v>0</v>
      </c>
      <c r="AC199" s="65" t="b">
        <f t="shared" si="22"/>
        <v>0</v>
      </c>
    </row>
    <row r="200" spans="1:29" s="65" customFormat="1" ht="18" customHeight="1" x14ac:dyDescent="0.2">
      <c r="A200" s="107">
        <f t="shared" si="18"/>
        <v>194</v>
      </c>
      <c r="B200" s="345" t="str">
        <f t="shared" si="19"/>
        <v/>
      </c>
      <c r="C200" s="346"/>
      <c r="D200" s="93"/>
      <c r="E200" s="1"/>
      <c r="F200" s="79" t="s">
        <v>15</v>
      </c>
      <c r="G200" s="2"/>
      <c r="H200" s="173">
        <f t="shared" si="24"/>
        <v>0</v>
      </c>
      <c r="I200" s="79" t="s">
        <v>15</v>
      </c>
      <c r="J200" s="177">
        <f t="shared" si="23"/>
        <v>0</v>
      </c>
      <c r="K200" s="168"/>
      <c r="L200" s="79" t="s">
        <v>15</v>
      </c>
      <c r="M200" s="169"/>
      <c r="N200" s="170"/>
      <c r="O200" s="79" t="s">
        <v>15</v>
      </c>
      <c r="P200" s="169"/>
      <c r="Q200" s="170"/>
      <c r="R200" s="79" t="s">
        <v>15</v>
      </c>
      <c r="S200" s="169"/>
      <c r="T200" s="3"/>
      <c r="U200" s="78" t="s">
        <v>16</v>
      </c>
      <c r="V200" s="3"/>
      <c r="W200" s="259" t="s">
        <v>17</v>
      </c>
      <c r="X200" s="304"/>
      <c r="Y200" s="262"/>
      <c r="AA200" s="65" t="b">
        <f t="shared" si="20"/>
        <v>0</v>
      </c>
      <c r="AB200" s="65" t="b">
        <f t="shared" si="21"/>
        <v>0</v>
      </c>
      <c r="AC200" s="65" t="b">
        <f t="shared" si="22"/>
        <v>0</v>
      </c>
    </row>
    <row r="201" spans="1:29" s="65" customFormat="1" ht="18" customHeight="1" x14ac:dyDescent="0.2">
      <c r="A201" s="107">
        <f t="shared" ref="A201:A206" si="25">A200+1</f>
        <v>195</v>
      </c>
      <c r="B201" s="345" t="str">
        <f t="shared" ref="B201:B206" si="26">IF(AA201=1,"won",IF(AB201=1,"tied",IF(AC201=1,"lost","")))</f>
        <v/>
      </c>
      <c r="C201" s="346"/>
      <c r="D201" s="93"/>
      <c r="E201" s="1"/>
      <c r="F201" s="79" t="s">
        <v>15</v>
      </c>
      <c r="G201" s="2"/>
      <c r="H201" s="173">
        <f t="shared" si="24"/>
        <v>0</v>
      </c>
      <c r="I201" s="79" t="s">
        <v>15</v>
      </c>
      <c r="J201" s="177">
        <f t="shared" si="23"/>
        <v>0</v>
      </c>
      <c r="K201" s="168"/>
      <c r="L201" s="79" t="s">
        <v>15</v>
      </c>
      <c r="M201" s="169"/>
      <c r="N201" s="170"/>
      <c r="O201" s="79" t="s">
        <v>15</v>
      </c>
      <c r="P201" s="169"/>
      <c r="Q201" s="170"/>
      <c r="R201" s="79" t="s">
        <v>15</v>
      </c>
      <c r="S201" s="169"/>
      <c r="T201" s="3"/>
      <c r="U201" s="78" t="s">
        <v>16</v>
      </c>
      <c r="V201" s="3"/>
      <c r="W201" s="259" t="s">
        <v>17</v>
      </c>
      <c r="X201" s="304"/>
      <c r="Y201" s="262"/>
      <c r="AA201" s="65" t="b">
        <f t="shared" ref="AA201:AA206" si="27">IF(E201&gt;G201,IF(G201&lt;&gt;"",1))</f>
        <v>0</v>
      </c>
      <c r="AB201" s="65" t="b">
        <f t="shared" ref="AB201:AB206" si="28">IF(E201=G201,IF(G201&lt;&gt;"",1))</f>
        <v>0</v>
      </c>
      <c r="AC201" s="65" t="b">
        <f t="shared" ref="AC201:AC206" si="29">IF(E201&lt;G201,IF(E201&lt;&gt;"",1))</f>
        <v>0</v>
      </c>
    </row>
    <row r="202" spans="1:29" s="65" customFormat="1" ht="18" customHeight="1" x14ac:dyDescent="0.2">
      <c r="A202" s="107">
        <f t="shared" si="25"/>
        <v>196</v>
      </c>
      <c r="B202" s="345" t="str">
        <f t="shared" si="26"/>
        <v/>
      </c>
      <c r="C202" s="346"/>
      <c r="D202" s="93"/>
      <c r="E202" s="1"/>
      <c r="F202" s="79" t="s">
        <v>15</v>
      </c>
      <c r="G202" s="2"/>
      <c r="H202" s="173">
        <f t="shared" si="24"/>
        <v>0</v>
      </c>
      <c r="I202" s="79" t="s">
        <v>15</v>
      </c>
      <c r="J202" s="177">
        <f t="shared" si="23"/>
        <v>0</v>
      </c>
      <c r="K202" s="168"/>
      <c r="L202" s="79" t="s">
        <v>15</v>
      </c>
      <c r="M202" s="169"/>
      <c r="N202" s="170"/>
      <c r="O202" s="79" t="s">
        <v>15</v>
      </c>
      <c r="P202" s="169"/>
      <c r="Q202" s="170"/>
      <c r="R202" s="79" t="s">
        <v>15</v>
      </c>
      <c r="S202" s="169"/>
      <c r="T202" s="3"/>
      <c r="U202" s="78" t="s">
        <v>16</v>
      </c>
      <c r="V202" s="3"/>
      <c r="W202" s="259" t="s">
        <v>17</v>
      </c>
      <c r="X202" s="304"/>
      <c r="Y202" s="262"/>
      <c r="AA202" s="65" t="b">
        <f t="shared" si="27"/>
        <v>0</v>
      </c>
      <c r="AB202" s="65" t="b">
        <f t="shared" si="28"/>
        <v>0</v>
      </c>
      <c r="AC202" s="65" t="b">
        <f t="shared" si="29"/>
        <v>0</v>
      </c>
    </row>
    <row r="203" spans="1:29" s="65" customFormat="1" ht="18" customHeight="1" x14ac:dyDescent="0.2">
      <c r="A203" s="107">
        <f t="shared" si="25"/>
        <v>197</v>
      </c>
      <c r="B203" s="345" t="str">
        <f t="shared" si="26"/>
        <v/>
      </c>
      <c r="C203" s="346"/>
      <c r="D203" s="93"/>
      <c r="E203" s="1"/>
      <c r="F203" s="79" t="s">
        <v>15</v>
      </c>
      <c r="G203" s="2"/>
      <c r="H203" s="173">
        <f t="shared" si="24"/>
        <v>0</v>
      </c>
      <c r="I203" s="79" t="s">
        <v>15</v>
      </c>
      <c r="J203" s="177">
        <f t="shared" si="23"/>
        <v>0</v>
      </c>
      <c r="K203" s="168"/>
      <c r="L203" s="79" t="s">
        <v>15</v>
      </c>
      <c r="M203" s="169"/>
      <c r="N203" s="170"/>
      <c r="O203" s="79" t="s">
        <v>15</v>
      </c>
      <c r="P203" s="169"/>
      <c r="Q203" s="170"/>
      <c r="R203" s="79" t="s">
        <v>15</v>
      </c>
      <c r="S203" s="169"/>
      <c r="T203" s="3"/>
      <c r="U203" s="78" t="s">
        <v>16</v>
      </c>
      <c r="V203" s="3"/>
      <c r="W203" s="259" t="s">
        <v>17</v>
      </c>
      <c r="X203" s="304"/>
      <c r="Y203" s="262"/>
      <c r="AA203" s="65" t="b">
        <f t="shared" si="27"/>
        <v>0</v>
      </c>
      <c r="AB203" s="65" t="b">
        <f t="shared" si="28"/>
        <v>0</v>
      </c>
      <c r="AC203" s="65" t="b">
        <f t="shared" si="29"/>
        <v>0</v>
      </c>
    </row>
    <row r="204" spans="1:29" s="65" customFormat="1" ht="18" customHeight="1" x14ac:dyDescent="0.2">
      <c r="A204" s="107">
        <f t="shared" si="25"/>
        <v>198</v>
      </c>
      <c r="B204" s="345" t="str">
        <f t="shared" si="26"/>
        <v/>
      </c>
      <c r="C204" s="346"/>
      <c r="D204" s="93"/>
      <c r="E204" s="1"/>
      <c r="F204" s="79" t="s">
        <v>15</v>
      </c>
      <c r="G204" s="2"/>
      <c r="H204" s="173">
        <f t="shared" si="24"/>
        <v>0</v>
      </c>
      <c r="I204" s="79" t="s">
        <v>15</v>
      </c>
      <c r="J204" s="177">
        <f t="shared" si="23"/>
        <v>0</v>
      </c>
      <c r="K204" s="168"/>
      <c r="L204" s="79" t="s">
        <v>15</v>
      </c>
      <c r="M204" s="169"/>
      <c r="N204" s="170"/>
      <c r="O204" s="79" t="s">
        <v>15</v>
      </c>
      <c r="P204" s="169"/>
      <c r="Q204" s="170"/>
      <c r="R204" s="79" t="s">
        <v>15</v>
      </c>
      <c r="S204" s="169"/>
      <c r="T204" s="3"/>
      <c r="U204" s="78" t="s">
        <v>16</v>
      </c>
      <c r="V204" s="3"/>
      <c r="W204" s="259" t="s">
        <v>17</v>
      </c>
      <c r="X204" s="304"/>
      <c r="Y204" s="262"/>
      <c r="AA204" s="65" t="b">
        <f t="shared" si="27"/>
        <v>0</v>
      </c>
      <c r="AB204" s="65" t="b">
        <f t="shared" si="28"/>
        <v>0</v>
      </c>
      <c r="AC204" s="65" t="b">
        <f t="shared" si="29"/>
        <v>0</v>
      </c>
    </row>
    <row r="205" spans="1:29" s="65" customFormat="1" ht="18" customHeight="1" x14ac:dyDescent="0.2">
      <c r="A205" s="107">
        <f t="shared" si="25"/>
        <v>199</v>
      </c>
      <c r="B205" s="345" t="str">
        <f t="shared" si="26"/>
        <v/>
      </c>
      <c r="C205" s="346"/>
      <c r="D205" s="93"/>
      <c r="E205" s="1"/>
      <c r="F205" s="79" t="s">
        <v>15</v>
      </c>
      <c r="G205" s="2"/>
      <c r="H205" s="173">
        <f t="shared" si="24"/>
        <v>0</v>
      </c>
      <c r="I205" s="79" t="s">
        <v>15</v>
      </c>
      <c r="J205" s="177">
        <f t="shared" si="23"/>
        <v>0</v>
      </c>
      <c r="K205" s="168"/>
      <c r="L205" s="79" t="s">
        <v>15</v>
      </c>
      <c r="M205" s="169"/>
      <c r="N205" s="170"/>
      <c r="O205" s="79" t="s">
        <v>15</v>
      </c>
      <c r="P205" s="169"/>
      <c r="Q205" s="170"/>
      <c r="R205" s="79" t="s">
        <v>15</v>
      </c>
      <c r="S205" s="169"/>
      <c r="T205" s="3"/>
      <c r="U205" s="78" t="s">
        <v>16</v>
      </c>
      <c r="V205" s="3"/>
      <c r="W205" s="259" t="s">
        <v>17</v>
      </c>
      <c r="X205" s="304"/>
      <c r="Y205" s="262"/>
      <c r="AA205" s="65" t="b">
        <f t="shared" si="27"/>
        <v>0</v>
      </c>
      <c r="AB205" s="65" t="b">
        <f t="shared" si="28"/>
        <v>0</v>
      </c>
      <c r="AC205" s="65" t="b">
        <f t="shared" si="29"/>
        <v>0</v>
      </c>
    </row>
    <row r="206" spans="1:29" s="65" customFormat="1" ht="18" customHeight="1" x14ac:dyDescent="0.2">
      <c r="A206" s="107">
        <f t="shared" si="25"/>
        <v>200</v>
      </c>
      <c r="B206" s="345" t="str">
        <f t="shared" si="26"/>
        <v/>
      </c>
      <c r="C206" s="346"/>
      <c r="D206" s="93"/>
      <c r="E206" s="1"/>
      <c r="F206" s="79" t="s">
        <v>15</v>
      </c>
      <c r="G206" s="2"/>
      <c r="H206" s="173">
        <f t="shared" si="24"/>
        <v>0</v>
      </c>
      <c r="I206" s="79" t="s">
        <v>15</v>
      </c>
      <c r="J206" s="177">
        <f t="shared" si="23"/>
        <v>0</v>
      </c>
      <c r="K206" s="168"/>
      <c r="L206" s="79" t="s">
        <v>15</v>
      </c>
      <c r="M206" s="169"/>
      <c r="N206" s="170"/>
      <c r="O206" s="79" t="s">
        <v>15</v>
      </c>
      <c r="P206" s="169"/>
      <c r="Q206" s="170"/>
      <c r="R206" s="79" t="s">
        <v>15</v>
      </c>
      <c r="S206" s="169"/>
      <c r="T206" s="3"/>
      <c r="U206" s="78" t="s">
        <v>16</v>
      </c>
      <c r="V206" s="3"/>
      <c r="W206" s="259" t="s">
        <v>17</v>
      </c>
      <c r="X206" s="304"/>
      <c r="Y206" s="262"/>
      <c r="AA206" s="65" t="b">
        <f t="shared" si="27"/>
        <v>0</v>
      </c>
      <c r="AB206" s="65" t="b">
        <f t="shared" si="28"/>
        <v>0</v>
      </c>
      <c r="AC206" s="65" t="b">
        <f t="shared" si="29"/>
        <v>0</v>
      </c>
    </row>
  </sheetData>
  <sheetProtection password="9FA7" sheet="1" objects="1" scenarios="1"/>
  <dataConsolidate/>
  <mergeCells count="203">
    <mergeCell ref="B183:C183"/>
    <mergeCell ref="B184:C184"/>
    <mergeCell ref="B185:C185"/>
    <mergeCell ref="B186:C186"/>
    <mergeCell ref="B179:C179"/>
    <mergeCell ref="B180:C180"/>
    <mergeCell ref="B181:C181"/>
    <mergeCell ref="B182:C182"/>
    <mergeCell ref="B175:C175"/>
    <mergeCell ref="B176:C176"/>
    <mergeCell ref="B177:C177"/>
    <mergeCell ref="B178:C178"/>
    <mergeCell ref="B206:C206"/>
    <mergeCell ref="B199:C199"/>
    <mergeCell ref="B200:C200"/>
    <mergeCell ref="B201:C201"/>
    <mergeCell ref="B202:C202"/>
    <mergeCell ref="B204:C204"/>
    <mergeCell ref="B205:C205"/>
    <mergeCell ref="B187:C187"/>
    <mergeCell ref="B188:C188"/>
    <mergeCell ref="B189:C189"/>
    <mergeCell ref="B190:C190"/>
    <mergeCell ref="B193:C193"/>
    <mergeCell ref="B194:C194"/>
    <mergeCell ref="B203:C203"/>
    <mergeCell ref="B195:C195"/>
    <mergeCell ref="B196:C196"/>
    <mergeCell ref="B197:C197"/>
    <mergeCell ref="B198:C198"/>
    <mergeCell ref="B191:C191"/>
    <mergeCell ref="B192:C192"/>
    <mergeCell ref="B173:C173"/>
    <mergeCell ref="B174:C174"/>
    <mergeCell ref="B167:C167"/>
    <mergeCell ref="B168:C168"/>
    <mergeCell ref="B169:C169"/>
    <mergeCell ref="B170:C170"/>
    <mergeCell ref="B163:C163"/>
    <mergeCell ref="B164:C164"/>
    <mergeCell ref="B165:C165"/>
    <mergeCell ref="B166:C166"/>
    <mergeCell ref="B171:C171"/>
    <mergeCell ref="B172:C172"/>
    <mergeCell ref="B159:C159"/>
    <mergeCell ref="B160:C160"/>
    <mergeCell ref="B161:C161"/>
    <mergeCell ref="B162:C162"/>
    <mergeCell ref="B155:C155"/>
    <mergeCell ref="B156:C156"/>
    <mergeCell ref="B157:C157"/>
    <mergeCell ref="B158:C158"/>
    <mergeCell ref="B151:C151"/>
    <mergeCell ref="B152:C152"/>
    <mergeCell ref="B153:C153"/>
    <mergeCell ref="B154:C154"/>
    <mergeCell ref="B147:C147"/>
    <mergeCell ref="B148:C148"/>
    <mergeCell ref="B149:C149"/>
    <mergeCell ref="B150:C150"/>
    <mergeCell ref="B143:C143"/>
    <mergeCell ref="B144:C144"/>
    <mergeCell ref="B145:C145"/>
    <mergeCell ref="B146:C146"/>
    <mergeCell ref="B139:C139"/>
    <mergeCell ref="B140:C140"/>
    <mergeCell ref="B141:C141"/>
    <mergeCell ref="B142:C142"/>
    <mergeCell ref="B135:C135"/>
    <mergeCell ref="B136:C136"/>
    <mergeCell ref="B137:C137"/>
    <mergeCell ref="B138:C138"/>
    <mergeCell ref="B131:C131"/>
    <mergeCell ref="B132:C132"/>
    <mergeCell ref="B133:C133"/>
    <mergeCell ref="B134:C134"/>
    <mergeCell ref="B127:C127"/>
    <mergeCell ref="B128:C128"/>
    <mergeCell ref="B129:C129"/>
    <mergeCell ref="B130:C130"/>
    <mergeCell ref="B123:C123"/>
    <mergeCell ref="B124:C124"/>
    <mergeCell ref="B125:C125"/>
    <mergeCell ref="B126:C126"/>
    <mergeCell ref="B119:C119"/>
    <mergeCell ref="B120:C120"/>
    <mergeCell ref="B121:C121"/>
    <mergeCell ref="B122:C122"/>
    <mergeCell ref="B115:C115"/>
    <mergeCell ref="B116:C116"/>
    <mergeCell ref="B117:C117"/>
    <mergeCell ref="B118:C118"/>
    <mergeCell ref="B111:C111"/>
    <mergeCell ref="B112:C112"/>
    <mergeCell ref="B113:C113"/>
    <mergeCell ref="B114:C114"/>
    <mergeCell ref="B107:C107"/>
    <mergeCell ref="B108:C108"/>
    <mergeCell ref="B109:C109"/>
    <mergeCell ref="B110:C110"/>
    <mergeCell ref="B103:C103"/>
    <mergeCell ref="B104:C104"/>
    <mergeCell ref="B105:C105"/>
    <mergeCell ref="B106:C106"/>
    <mergeCell ref="B99:C99"/>
    <mergeCell ref="B100:C100"/>
    <mergeCell ref="B101:C101"/>
    <mergeCell ref="B102:C102"/>
    <mergeCell ref="B95:C95"/>
    <mergeCell ref="B96:C96"/>
    <mergeCell ref="B97:C97"/>
    <mergeCell ref="B98:C98"/>
    <mergeCell ref="B91:C91"/>
    <mergeCell ref="B92:C92"/>
    <mergeCell ref="B93:C93"/>
    <mergeCell ref="B94:C94"/>
    <mergeCell ref="B87:C87"/>
    <mergeCell ref="B88:C88"/>
    <mergeCell ref="B89:C89"/>
    <mergeCell ref="B90:C90"/>
    <mergeCell ref="B83:C83"/>
    <mergeCell ref="B84:C84"/>
    <mergeCell ref="B85:C85"/>
    <mergeCell ref="B86:C86"/>
    <mergeCell ref="B79:C79"/>
    <mergeCell ref="B80:C80"/>
    <mergeCell ref="B81:C81"/>
    <mergeCell ref="B82:C82"/>
    <mergeCell ref="B75:C75"/>
    <mergeCell ref="B76:C76"/>
    <mergeCell ref="B77:C77"/>
    <mergeCell ref="B78:C78"/>
    <mergeCell ref="B71:C71"/>
    <mergeCell ref="B72:C72"/>
    <mergeCell ref="B73:C73"/>
    <mergeCell ref="B74:C74"/>
    <mergeCell ref="B67:C67"/>
    <mergeCell ref="B68:C68"/>
    <mergeCell ref="B69:C69"/>
    <mergeCell ref="B70:C70"/>
    <mergeCell ref="B63:C63"/>
    <mergeCell ref="B64:C64"/>
    <mergeCell ref="B65:C65"/>
    <mergeCell ref="B66:C66"/>
    <mergeCell ref="B59:C59"/>
    <mergeCell ref="B60:C60"/>
    <mergeCell ref="B61:C61"/>
    <mergeCell ref="B62:C62"/>
    <mergeCell ref="B55:C55"/>
    <mergeCell ref="B56:C56"/>
    <mergeCell ref="B57:C57"/>
    <mergeCell ref="B58:C58"/>
    <mergeCell ref="B51:C51"/>
    <mergeCell ref="B52:C52"/>
    <mergeCell ref="B53:C53"/>
    <mergeCell ref="B54:C54"/>
    <mergeCell ref="B47:C47"/>
    <mergeCell ref="B48:C48"/>
    <mergeCell ref="B49:C49"/>
    <mergeCell ref="B50:C50"/>
    <mergeCell ref="B43:C43"/>
    <mergeCell ref="B44:C44"/>
    <mergeCell ref="B45:C45"/>
    <mergeCell ref="B46:C46"/>
    <mergeCell ref="B39:C39"/>
    <mergeCell ref="B40:C40"/>
    <mergeCell ref="B41:C41"/>
    <mergeCell ref="B42:C42"/>
    <mergeCell ref="B35:C35"/>
    <mergeCell ref="B36:C36"/>
    <mergeCell ref="B37:C37"/>
    <mergeCell ref="B38:C38"/>
    <mergeCell ref="B31:C31"/>
    <mergeCell ref="B32:C32"/>
    <mergeCell ref="B33:C33"/>
    <mergeCell ref="B34:C34"/>
    <mergeCell ref="B27:C27"/>
    <mergeCell ref="B28:C28"/>
    <mergeCell ref="B29:C29"/>
    <mergeCell ref="B30:C30"/>
    <mergeCell ref="B23:C23"/>
    <mergeCell ref="B24:C24"/>
    <mergeCell ref="B25:C25"/>
    <mergeCell ref="B26:C26"/>
    <mergeCell ref="B19:C19"/>
    <mergeCell ref="B20:C20"/>
    <mergeCell ref="B21:C21"/>
    <mergeCell ref="B22:C22"/>
    <mergeCell ref="B15:C15"/>
    <mergeCell ref="B16:C16"/>
    <mergeCell ref="B17:C17"/>
    <mergeCell ref="B18:C18"/>
    <mergeCell ref="B12:C12"/>
    <mergeCell ref="B13:C13"/>
    <mergeCell ref="B14:C14"/>
    <mergeCell ref="V5:W5"/>
    <mergeCell ref="A5:C5"/>
    <mergeCell ref="T5:U5"/>
    <mergeCell ref="B7:C7"/>
    <mergeCell ref="B8:C8"/>
    <mergeCell ref="B9:C9"/>
    <mergeCell ref="B10:C10"/>
    <mergeCell ref="B11:C11"/>
  </mergeCells>
  <phoneticPr fontId="0" type="noConversion"/>
  <conditionalFormatting sqref="B7:C206">
    <cfRule type="cellIs" dxfId="2" priority="1" stopIfTrue="1" operator="equal">
      <formula>"won"</formula>
    </cfRule>
    <cfRule type="cellIs" dxfId="1" priority="2" stopIfTrue="1" operator="equal">
      <formula>"lost"</formula>
    </cfRule>
    <cfRule type="cellIs" dxfId="0" priority="3" stopIfTrue="1" operator="equal">
      <formula>"tied"</formula>
    </cfRule>
  </conditionalFormatting>
  <pageMargins left="0.78740157480314965" right="0.78740157480314965" top="0.98425196850393704" bottom="0.98425196850393704" header="0" footer="0"/>
  <pageSetup paperSize="9" pageOrder="overThenDown"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C68"/>
  <sheetViews>
    <sheetView topLeftCell="A10" workbookViewId="0"/>
  </sheetViews>
  <sheetFormatPr defaultColWidth="0" defaultRowHeight="12.75" zeroHeight="1" x14ac:dyDescent="0.2"/>
  <cols>
    <col min="1" max="1" width="2.7109375" style="237" customWidth="1"/>
    <col min="2" max="2" width="118.7109375" style="238" customWidth="1"/>
    <col min="3" max="3" width="2.7109375" style="237" customWidth="1"/>
    <col min="4" max="16384" width="9.140625" style="237" hidden="1"/>
  </cols>
  <sheetData>
    <row r="1" spans="1:3" s="80" customFormat="1" x14ac:dyDescent="0.2">
      <c r="B1" s="239" t="s">
        <v>744</v>
      </c>
    </row>
    <row r="2" spans="1:3" s="61" customFormat="1" ht="20.100000000000001" customHeight="1" x14ac:dyDescent="0.2">
      <c r="A2" s="80"/>
      <c r="B2" s="84" t="s">
        <v>500</v>
      </c>
      <c r="C2" s="80"/>
    </row>
    <row r="3" spans="1:3" s="61" customFormat="1" ht="5.0999999999999996" customHeight="1" x14ac:dyDescent="0.2">
      <c r="A3" s="80"/>
      <c r="B3" s="135"/>
      <c r="C3" s="80"/>
    </row>
    <row r="4" spans="1:3" s="61" customFormat="1" ht="12.95" customHeight="1" x14ac:dyDescent="0.2">
      <c r="A4" s="80"/>
      <c r="B4" s="136" t="s">
        <v>736</v>
      </c>
      <c r="C4" s="80"/>
    </row>
    <row r="5" spans="1:3" s="68" customFormat="1" ht="5.25" x14ac:dyDescent="0.15">
      <c r="A5" s="81"/>
      <c r="B5" s="137"/>
      <c r="C5" s="81"/>
    </row>
    <row r="6" spans="1:3" s="61" customFormat="1" ht="26.1" customHeight="1" x14ac:dyDescent="0.2">
      <c r="A6" s="80"/>
      <c r="B6" s="136" t="s">
        <v>755</v>
      </c>
      <c r="C6" s="80"/>
    </row>
    <row r="7" spans="1:3" s="68" customFormat="1" ht="5.25" x14ac:dyDescent="0.15">
      <c r="A7" s="81"/>
      <c r="B7" s="137"/>
      <c r="C7" s="81"/>
    </row>
    <row r="8" spans="1:3" s="61" customFormat="1" ht="26.1" customHeight="1" x14ac:dyDescent="0.2">
      <c r="A8" s="80"/>
      <c r="B8" s="136" t="s">
        <v>739</v>
      </c>
      <c r="C8" s="80"/>
    </row>
    <row r="9" spans="1:3" s="68" customFormat="1" ht="5.25" x14ac:dyDescent="0.15">
      <c r="A9" s="81"/>
      <c r="B9" s="137"/>
      <c r="C9" s="81"/>
    </row>
    <row r="10" spans="1:3" s="61" customFormat="1" ht="12.95" customHeight="1" x14ac:dyDescent="0.2">
      <c r="A10" s="80"/>
      <c r="B10" s="136" t="s">
        <v>738</v>
      </c>
      <c r="C10" s="80"/>
    </row>
    <row r="11" spans="1:3" s="68" customFormat="1" ht="5.25" x14ac:dyDescent="0.15">
      <c r="A11" s="81"/>
      <c r="B11" s="137"/>
      <c r="C11" s="81"/>
    </row>
    <row r="12" spans="1:3" s="61" customFormat="1" ht="12.95" customHeight="1" x14ac:dyDescent="0.2">
      <c r="A12" s="80"/>
      <c r="B12" s="138" t="s">
        <v>742</v>
      </c>
      <c r="C12" s="80"/>
    </row>
    <row r="13" spans="1:3" s="68" customFormat="1" ht="5.25" x14ac:dyDescent="0.15">
      <c r="A13" s="81"/>
      <c r="B13" s="137"/>
      <c r="C13" s="81"/>
    </row>
    <row r="14" spans="1:3" s="61" customFormat="1" ht="26.1" customHeight="1" x14ac:dyDescent="0.2">
      <c r="A14" s="80"/>
      <c r="B14" s="138" t="s">
        <v>745</v>
      </c>
      <c r="C14" s="80"/>
    </row>
    <row r="15" spans="1:3" s="68" customFormat="1" ht="5.25" x14ac:dyDescent="0.15">
      <c r="A15" s="81"/>
      <c r="B15" s="137"/>
      <c r="C15" s="81"/>
    </row>
    <row r="16" spans="1:3" s="61" customFormat="1" ht="38.25" x14ac:dyDescent="0.2">
      <c r="A16" s="80"/>
      <c r="B16" s="308" t="s">
        <v>749</v>
      </c>
      <c r="C16" s="80"/>
    </row>
    <row r="17" spans="1:3" s="68" customFormat="1" ht="5.25" x14ac:dyDescent="0.15">
      <c r="A17" s="81"/>
      <c r="B17" s="137"/>
      <c r="C17" s="81"/>
    </row>
    <row r="18" spans="1:3" s="61" customFormat="1" ht="12.95" customHeight="1" x14ac:dyDescent="0.2">
      <c r="A18" s="80"/>
      <c r="B18" s="138" t="s">
        <v>750</v>
      </c>
      <c r="C18" s="80"/>
    </row>
    <row r="19" spans="1:3" s="68" customFormat="1" ht="5.25" x14ac:dyDescent="0.15">
      <c r="A19" s="81"/>
      <c r="B19" s="137"/>
      <c r="C19" s="81"/>
    </row>
    <row r="20" spans="1:3" s="61" customFormat="1" ht="39" customHeight="1" x14ac:dyDescent="0.2">
      <c r="A20" s="80"/>
      <c r="B20" s="138" t="s">
        <v>743</v>
      </c>
      <c r="C20" s="80"/>
    </row>
    <row r="21" spans="1:3" s="61" customFormat="1" ht="6.75" customHeight="1" x14ac:dyDescent="0.2">
      <c r="A21" s="80"/>
      <c r="B21" s="138"/>
      <c r="C21" s="80"/>
    </row>
    <row r="22" spans="1:3" s="61" customFormat="1" ht="12.95" customHeight="1" x14ac:dyDescent="0.2">
      <c r="A22" s="80"/>
      <c r="B22" s="138" t="s">
        <v>737</v>
      </c>
      <c r="C22" s="80"/>
    </row>
    <row r="23" spans="1:3" s="61" customFormat="1" ht="5.0999999999999996" customHeight="1" x14ac:dyDescent="0.2">
      <c r="A23" s="80"/>
      <c r="B23" s="138"/>
      <c r="C23" s="80"/>
    </row>
    <row r="24" spans="1:3" s="61" customFormat="1" ht="51" x14ac:dyDescent="0.2">
      <c r="A24" s="80"/>
      <c r="B24" s="308" t="s">
        <v>751</v>
      </c>
      <c r="C24" s="80"/>
    </row>
    <row r="25" spans="1:3" s="61" customFormat="1" ht="5.25" customHeight="1" x14ac:dyDescent="0.2">
      <c r="A25" s="80"/>
      <c r="B25" s="138"/>
      <c r="C25" s="80"/>
    </row>
    <row r="26" spans="1:3" s="61" customFormat="1" ht="25.5" x14ac:dyDescent="0.2">
      <c r="A26" s="80"/>
      <c r="B26" s="138" t="s">
        <v>752</v>
      </c>
      <c r="C26" s="80"/>
    </row>
    <row r="27" spans="1:3" s="61" customFormat="1" ht="4.5" customHeight="1" x14ac:dyDescent="0.2">
      <c r="A27" s="80"/>
      <c r="B27" s="138"/>
      <c r="C27" s="80"/>
    </row>
    <row r="28" spans="1:3" s="61" customFormat="1" ht="26.1" customHeight="1" x14ac:dyDescent="0.2">
      <c r="A28" s="80"/>
      <c r="B28" s="308" t="s">
        <v>753</v>
      </c>
      <c r="C28" s="80"/>
    </row>
    <row r="29" spans="1:3" s="61" customFormat="1" ht="4.5" customHeight="1" x14ac:dyDescent="0.2">
      <c r="A29" s="80"/>
      <c r="B29" s="138"/>
      <c r="C29" s="80"/>
    </row>
    <row r="30" spans="1:3" s="61" customFormat="1" ht="12.95" customHeight="1" x14ac:dyDescent="0.2">
      <c r="A30" s="80"/>
      <c r="B30" s="138" t="s">
        <v>754</v>
      </c>
      <c r="C30" s="80"/>
    </row>
    <row r="31" spans="1:3" s="61" customFormat="1" ht="5.0999999999999996" customHeight="1" x14ac:dyDescent="0.2">
      <c r="A31" s="80"/>
      <c r="B31" s="138"/>
      <c r="C31" s="80"/>
    </row>
    <row r="32" spans="1:3" s="61" customFormat="1" ht="12.95" customHeight="1" x14ac:dyDescent="0.2">
      <c r="A32" s="80"/>
      <c r="B32" s="138"/>
      <c r="C32" s="80"/>
    </row>
    <row r="33" spans="1:3" s="61" customFormat="1" ht="5.0999999999999996" customHeight="1" x14ac:dyDescent="0.2">
      <c r="A33" s="80"/>
      <c r="B33" s="138"/>
      <c r="C33" s="80"/>
    </row>
    <row r="34" spans="1:3" s="61" customFormat="1" ht="12.95" customHeight="1" x14ac:dyDescent="0.2">
      <c r="A34" s="80"/>
      <c r="B34" s="309" t="s">
        <v>759</v>
      </c>
      <c r="C34" s="80"/>
    </row>
    <row r="35" spans="1:3" s="61" customFormat="1" ht="5.0999999999999996" customHeight="1" x14ac:dyDescent="0.2">
      <c r="A35" s="80"/>
      <c r="B35" s="138"/>
      <c r="C35" s="80"/>
    </row>
    <row r="36" spans="1:3" s="61" customFormat="1" ht="12.95" customHeight="1" x14ac:dyDescent="0.2">
      <c r="A36" s="80"/>
      <c r="B36" s="138" t="s">
        <v>760</v>
      </c>
      <c r="C36" s="80"/>
    </row>
    <row r="37" spans="1:3" s="61" customFormat="1" ht="5.0999999999999996" customHeight="1" x14ac:dyDescent="0.2">
      <c r="A37" s="80"/>
      <c r="B37" s="138"/>
      <c r="C37" s="80"/>
    </row>
    <row r="38" spans="1:3" s="61" customFormat="1" ht="12.95" customHeight="1" x14ac:dyDescent="0.2">
      <c r="A38" s="80"/>
      <c r="B38" s="138" t="s">
        <v>757</v>
      </c>
      <c r="C38" s="80"/>
    </row>
    <row r="39" spans="1:3" s="61" customFormat="1" ht="5.0999999999999996" customHeight="1" x14ac:dyDescent="0.2">
      <c r="A39" s="80"/>
      <c r="B39" s="138"/>
      <c r="C39" s="80"/>
    </row>
    <row r="40" spans="1:3" s="61" customFormat="1" ht="12.95" customHeight="1" x14ac:dyDescent="0.2">
      <c r="A40" s="80"/>
      <c r="B40" s="138" t="s">
        <v>756</v>
      </c>
      <c r="C40" s="80"/>
    </row>
    <row r="41" spans="1:3" s="61" customFormat="1" ht="5.0999999999999996" customHeight="1" x14ac:dyDescent="0.2">
      <c r="A41" s="80"/>
      <c r="B41" s="138"/>
      <c r="C41" s="80"/>
    </row>
    <row r="42" spans="1:3" s="61" customFormat="1" ht="12.95" customHeight="1" x14ac:dyDescent="0.2">
      <c r="A42" s="80"/>
      <c r="B42" s="138" t="s">
        <v>758</v>
      </c>
      <c r="C42" s="80"/>
    </row>
    <row r="43" spans="1:3" s="61" customFormat="1" ht="5.0999999999999996" customHeight="1" x14ac:dyDescent="0.2">
      <c r="A43" s="80"/>
      <c r="B43" s="139"/>
      <c r="C43" s="80"/>
    </row>
    <row r="44" spans="1:3" s="61" customFormat="1" ht="12.95" customHeight="1" x14ac:dyDescent="0.2">
      <c r="A44" s="80"/>
      <c r="B44" s="83"/>
      <c r="C44" s="80"/>
    </row>
    <row r="45" spans="1:3" s="61" customFormat="1" ht="20.100000000000001" customHeight="1" x14ac:dyDescent="0.2">
      <c r="A45" s="80"/>
      <c r="B45" s="87" t="s">
        <v>499</v>
      </c>
      <c r="C45" s="80"/>
    </row>
    <row r="46" spans="1:3" s="61" customFormat="1" ht="5.0999999999999996" customHeight="1" x14ac:dyDescent="0.2">
      <c r="A46" s="80"/>
      <c r="B46" s="85"/>
      <c r="C46" s="80"/>
    </row>
    <row r="47" spans="1:3" s="61" customFormat="1" ht="12.95" customHeight="1" x14ac:dyDescent="0.2">
      <c r="A47" s="80"/>
      <c r="B47" s="85" t="s">
        <v>761</v>
      </c>
      <c r="C47" s="80"/>
    </row>
    <row r="48" spans="1:3" s="61" customFormat="1" ht="5.0999999999999996" customHeight="1" x14ac:dyDescent="0.2">
      <c r="A48" s="80"/>
      <c r="B48" s="85"/>
      <c r="C48" s="80"/>
    </row>
    <row r="49" spans="1:3" s="61" customFormat="1" ht="26.1" customHeight="1" x14ac:dyDescent="0.2">
      <c r="A49" s="80"/>
      <c r="B49" s="85" t="s">
        <v>762</v>
      </c>
      <c r="C49" s="80"/>
    </row>
    <row r="50" spans="1:3" s="61" customFormat="1" ht="5.0999999999999996" customHeight="1" x14ac:dyDescent="0.2">
      <c r="A50" s="80"/>
      <c r="B50" s="85"/>
      <c r="C50" s="80"/>
    </row>
    <row r="51" spans="1:3" s="61" customFormat="1" ht="12.95" customHeight="1" x14ac:dyDescent="0.2">
      <c r="A51" s="80"/>
      <c r="B51" s="85" t="s">
        <v>763</v>
      </c>
      <c r="C51" s="80"/>
    </row>
    <row r="52" spans="1:3" s="61" customFormat="1" ht="5.0999999999999996" customHeight="1" x14ac:dyDescent="0.2">
      <c r="A52" s="80"/>
      <c r="B52" s="86"/>
      <c r="C52" s="80"/>
    </row>
    <row r="53" spans="1:3" s="61" customFormat="1" ht="12.95" customHeight="1" x14ac:dyDescent="0.2">
      <c r="A53" s="80"/>
      <c r="B53" s="83"/>
      <c r="C53" s="80"/>
    </row>
    <row r="54" spans="1:3" hidden="1" x14ac:dyDescent="0.2"/>
    <row r="55" spans="1:3" hidden="1" x14ac:dyDescent="0.2"/>
    <row r="56" spans="1:3" hidden="1" x14ac:dyDescent="0.2"/>
    <row r="57" spans="1:3" hidden="1" x14ac:dyDescent="0.2"/>
    <row r="58" spans="1:3" hidden="1" x14ac:dyDescent="0.2"/>
    <row r="59" spans="1:3" hidden="1" x14ac:dyDescent="0.2"/>
    <row r="60" spans="1:3" hidden="1" x14ac:dyDescent="0.2"/>
    <row r="61" spans="1:3" hidden="1" x14ac:dyDescent="0.2"/>
    <row r="62" spans="1:3" hidden="1" x14ac:dyDescent="0.2"/>
    <row r="63" spans="1:3" hidden="1" x14ac:dyDescent="0.2"/>
    <row r="64" spans="1:3" hidden="1" x14ac:dyDescent="0.2"/>
    <row r="65" hidden="1" x14ac:dyDescent="0.2"/>
    <row r="66" hidden="1" x14ac:dyDescent="0.2"/>
    <row r="67" hidden="1" x14ac:dyDescent="0.2"/>
    <row r="68" hidden="1" x14ac:dyDescent="0.2"/>
  </sheetData>
  <sheetProtection password="9FA7" sheet="1" objects="1" scenarios="1"/>
  <phoneticPr fontId="0" type="noConversion"/>
  <pageMargins left="0.75" right="0.75" top="1" bottom="1" header="0" footer="0"/>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Team Roster</vt:lpstr>
      <vt:lpstr>Match History</vt:lpstr>
      <vt:lpstr>Leggi me</vt:lpstr>
      <vt:lpstr>'Match History'!Area_stampa</vt:lpstr>
      <vt:lpstr>'Team Roster'!Area_stampa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 Hansen</dc:creator>
  <cp:lastModifiedBy>Roby</cp:lastModifiedBy>
  <cp:lastPrinted>2014-10-27T17:51:53Z</cp:lastPrinted>
  <dcterms:created xsi:type="dcterms:W3CDTF">2001-02-12T07:17:33Z</dcterms:created>
  <dcterms:modified xsi:type="dcterms:W3CDTF">2015-06-10T12:32:09Z</dcterms:modified>
</cp:coreProperties>
</file>